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ADATOK\weblap\excel-morzsak\mezo-szurese-tetel-listaval\"/>
    </mc:Choice>
  </mc:AlternateContent>
  <xr:revisionPtr revIDLastSave="0" documentId="13_ncr:1_{3F14368B-8657-4FF1-961B-05C44E383D77}" xr6:coauthVersionLast="45" xr6:coauthVersionMax="45" xr10:uidLastSave="{00000000-0000-0000-0000-000000000000}"/>
  <bookViews>
    <workbookView xWindow="4470" yWindow="3990" windowWidth="14400" windowHeight="10770" xr2:uid="{00000000-000D-0000-FFFF-FFFF00000000}"/>
  </bookViews>
  <sheets>
    <sheet name="előfizetők" sheetId="4" r:id="rId1"/>
    <sheet name="ültetvények" sheetId="2" r:id="rId2"/>
    <sheet name="javítások" sheetId="1" r:id="rId3"/>
  </sheets>
  <definedNames>
    <definedName name="_xlnm._FilterDatabase" localSheetId="2" hidden="1">javítások!$B$1:$H$303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" i="4" l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2" i="4"/>
  <c r="E303" i="1" l="1"/>
  <c r="D303" i="1" s="1"/>
  <c r="E302" i="1"/>
  <c r="D302" i="1" s="1"/>
  <c r="E301" i="1"/>
  <c r="D301" i="1" s="1"/>
  <c r="E300" i="1"/>
  <c r="D300" i="1" s="1"/>
  <c r="E299" i="1"/>
  <c r="D299" i="1" s="1"/>
  <c r="E298" i="1"/>
  <c r="D298" i="1" s="1"/>
  <c r="E297" i="1"/>
  <c r="D297" i="1" s="1"/>
  <c r="E296" i="1"/>
  <c r="D296" i="1" s="1"/>
  <c r="E295" i="1"/>
  <c r="D295" i="1" s="1"/>
  <c r="E294" i="1"/>
  <c r="D294" i="1" s="1"/>
  <c r="E293" i="1"/>
  <c r="D293" i="1" s="1"/>
  <c r="E292" i="1"/>
  <c r="D292" i="1" s="1"/>
  <c r="E291" i="1"/>
  <c r="D291" i="1" s="1"/>
  <c r="E290" i="1"/>
  <c r="D290" i="1" s="1"/>
  <c r="E289" i="1"/>
  <c r="D289" i="1" s="1"/>
  <c r="E288" i="1"/>
  <c r="D288" i="1" s="1"/>
  <c r="E287" i="1"/>
  <c r="D287" i="1" s="1"/>
  <c r="E286" i="1"/>
  <c r="D286" i="1" s="1"/>
  <c r="E285" i="1"/>
  <c r="D285" i="1" s="1"/>
  <c r="E284" i="1"/>
  <c r="D284" i="1" s="1"/>
  <c r="E283" i="1"/>
  <c r="D283" i="1" s="1"/>
  <c r="E282" i="1"/>
  <c r="D282" i="1" s="1"/>
  <c r="E281" i="1"/>
  <c r="D281" i="1" s="1"/>
  <c r="E280" i="1"/>
  <c r="D280" i="1" s="1"/>
  <c r="E279" i="1"/>
  <c r="D279" i="1" s="1"/>
  <c r="E278" i="1"/>
  <c r="D278" i="1" s="1"/>
  <c r="E277" i="1"/>
  <c r="D277" i="1" s="1"/>
  <c r="E276" i="1"/>
  <c r="D276" i="1" s="1"/>
  <c r="E275" i="1"/>
  <c r="D275" i="1" s="1"/>
  <c r="E274" i="1"/>
  <c r="D274" i="1" s="1"/>
  <c r="E273" i="1"/>
  <c r="D273" i="1" s="1"/>
  <c r="E272" i="1"/>
  <c r="D272" i="1" s="1"/>
  <c r="E271" i="1"/>
  <c r="D271" i="1" s="1"/>
  <c r="E270" i="1"/>
  <c r="D270" i="1" s="1"/>
  <c r="E269" i="1"/>
  <c r="D269" i="1" s="1"/>
  <c r="E268" i="1"/>
  <c r="D268" i="1" s="1"/>
  <c r="E267" i="1"/>
  <c r="D267" i="1" s="1"/>
  <c r="E266" i="1"/>
  <c r="D266" i="1" s="1"/>
  <c r="E265" i="1"/>
  <c r="D265" i="1" s="1"/>
  <c r="E264" i="1"/>
  <c r="D264" i="1" s="1"/>
  <c r="E263" i="1"/>
  <c r="D263" i="1" s="1"/>
  <c r="E262" i="1"/>
  <c r="D262" i="1" s="1"/>
  <c r="E261" i="1"/>
  <c r="D261" i="1" s="1"/>
  <c r="E260" i="1"/>
  <c r="D260" i="1" s="1"/>
  <c r="E259" i="1"/>
  <c r="D259" i="1" s="1"/>
  <c r="E258" i="1"/>
  <c r="D258" i="1" s="1"/>
  <c r="E257" i="1"/>
  <c r="D257" i="1" s="1"/>
  <c r="E256" i="1"/>
  <c r="D256" i="1" s="1"/>
  <c r="E255" i="1"/>
  <c r="D255" i="1" s="1"/>
  <c r="E254" i="1"/>
  <c r="D254" i="1" s="1"/>
  <c r="E253" i="1"/>
  <c r="D253" i="1" s="1"/>
  <c r="E252" i="1"/>
  <c r="D252" i="1" s="1"/>
  <c r="E251" i="1"/>
  <c r="D251" i="1" s="1"/>
  <c r="E250" i="1"/>
  <c r="D250" i="1" s="1"/>
  <c r="E249" i="1"/>
  <c r="D249" i="1" s="1"/>
  <c r="E248" i="1"/>
  <c r="D248" i="1" s="1"/>
  <c r="E247" i="1"/>
  <c r="D247" i="1" s="1"/>
  <c r="E246" i="1"/>
  <c r="D246" i="1" s="1"/>
  <c r="E245" i="1"/>
  <c r="D245" i="1" s="1"/>
  <c r="E244" i="1"/>
  <c r="D244" i="1" s="1"/>
  <c r="E243" i="1"/>
  <c r="D243" i="1" s="1"/>
  <c r="E242" i="1"/>
  <c r="D242" i="1" s="1"/>
  <c r="E241" i="1"/>
  <c r="D241" i="1" s="1"/>
  <c r="E240" i="1"/>
  <c r="D240" i="1" s="1"/>
  <c r="E239" i="1"/>
  <c r="D239" i="1" s="1"/>
  <c r="E238" i="1"/>
  <c r="D238" i="1" s="1"/>
  <c r="E237" i="1"/>
  <c r="D237" i="1" s="1"/>
  <c r="E236" i="1"/>
  <c r="D236" i="1" s="1"/>
  <c r="E235" i="1"/>
  <c r="D235" i="1" s="1"/>
  <c r="E234" i="1"/>
  <c r="D234" i="1" s="1"/>
  <c r="E233" i="1"/>
  <c r="D233" i="1" s="1"/>
  <c r="E232" i="1"/>
  <c r="D232" i="1" s="1"/>
  <c r="E231" i="1"/>
  <c r="D231" i="1" s="1"/>
  <c r="E230" i="1"/>
  <c r="D230" i="1" s="1"/>
  <c r="E229" i="1"/>
  <c r="D229" i="1" s="1"/>
  <c r="E228" i="1"/>
  <c r="D228" i="1" s="1"/>
  <c r="E227" i="1"/>
  <c r="D227" i="1" s="1"/>
  <c r="E226" i="1"/>
  <c r="D226" i="1" s="1"/>
  <c r="E225" i="1"/>
  <c r="D225" i="1" s="1"/>
  <c r="E224" i="1"/>
  <c r="D224" i="1" s="1"/>
  <c r="E223" i="1"/>
  <c r="D223" i="1" s="1"/>
  <c r="E222" i="1"/>
  <c r="D222" i="1" s="1"/>
  <c r="E221" i="1"/>
  <c r="D221" i="1" s="1"/>
  <c r="E220" i="1"/>
  <c r="D220" i="1" s="1"/>
  <c r="E219" i="1"/>
  <c r="D219" i="1" s="1"/>
  <c r="E218" i="1"/>
  <c r="D218" i="1" s="1"/>
  <c r="E217" i="1"/>
  <c r="D217" i="1" s="1"/>
  <c r="E216" i="1"/>
  <c r="D216" i="1" s="1"/>
  <c r="E215" i="1"/>
  <c r="D215" i="1" s="1"/>
  <c r="E214" i="1"/>
  <c r="D214" i="1" s="1"/>
  <c r="E213" i="1"/>
  <c r="D213" i="1" s="1"/>
  <c r="E212" i="1"/>
  <c r="D212" i="1" s="1"/>
  <c r="E211" i="1"/>
  <c r="D211" i="1" s="1"/>
  <c r="E210" i="1"/>
  <c r="D210" i="1" s="1"/>
  <c r="E209" i="1"/>
  <c r="D209" i="1" s="1"/>
  <c r="E208" i="1"/>
  <c r="D208" i="1" s="1"/>
  <c r="E207" i="1"/>
  <c r="D207" i="1" s="1"/>
  <c r="E206" i="1"/>
  <c r="D206" i="1" s="1"/>
  <c r="E205" i="1"/>
  <c r="D205" i="1" s="1"/>
  <c r="E204" i="1"/>
  <c r="D204" i="1" s="1"/>
  <c r="E203" i="1"/>
  <c r="D203" i="1" s="1"/>
  <c r="E202" i="1"/>
  <c r="D202" i="1" s="1"/>
  <c r="E201" i="1"/>
  <c r="D201" i="1" s="1"/>
  <c r="E200" i="1"/>
  <c r="D200" i="1" s="1"/>
  <c r="E199" i="1"/>
  <c r="D199" i="1" s="1"/>
  <c r="E198" i="1"/>
  <c r="D198" i="1" s="1"/>
  <c r="E197" i="1"/>
  <c r="D197" i="1" s="1"/>
  <c r="E196" i="1"/>
  <c r="D196" i="1" s="1"/>
  <c r="E195" i="1"/>
  <c r="D195" i="1" s="1"/>
  <c r="E194" i="1"/>
  <c r="D194" i="1" s="1"/>
  <c r="E193" i="1"/>
  <c r="D193" i="1" s="1"/>
  <c r="E192" i="1"/>
  <c r="D192" i="1" s="1"/>
  <c r="E191" i="1"/>
  <c r="D191" i="1" s="1"/>
  <c r="E190" i="1"/>
  <c r="D190" i="1" s="1"/>
  <c r="E189" i="1"/>
  <c r="D189" i="1" s="1"/>
  <c r="E188" i="1"/>
  <c r="D188" i="1" s="1"/>
  <c r="E187" i="1"/>
  <c r="D187" i="1" s="1"/>
  <c r="E186" i="1"/>
  <c r="D186" i="1" s="1"/>
  <c r="E185" i="1"/>
  <c r="D185" i="1" s="1"/>
  <c r="E184" i="1"/>
  <c r="D184" i="1" s="1"/>
  <c r="E183" i="1"/>
  <c r="D183" i="1" s="1"/>
  <c r="E182" i="1"/>
  <c r="D182" i="1" s="1"/>
  <c r="E181" i="1"/>
  <c r="D181" i="1" s="1"/>
  <c r="E180" i="1"/>
  <c r="D180" i="1" s="1"/>
  <c r="E179" i="1"/>
  <c r="D179" i="1" s="1"/>
  <c r="E178" i="1"/>
  <c r="D178" i="1" s="1"/>
  <c r="E177" i="1"/>
  <c r="D177" i="1" s="1"/>
  <c r="E176" i="1"/>
  <c r="D176" i="1" s="1"/>
  <c r="E175" i="1"/>
  <c r="D175" i="1" s="1"/>
  <c r="E174" i="1"/>
  <c r="D174" i="1" s="1"/>
  <c r="E173" i="1"/>
  <c r="D173" i="1" s="1"/>
  <c r="E172" i="1"/>
  <c r="D172" i="1" s="1"/>
  <c r="E171" i="1"/>
  <c r="D171" i="1" s="1"/>
  <c r="E170" i="1"/>
  <c r="D170" i="1" s="1"/>
  <c r="E169" i="1"/>
  <c r="D169" i="1" s="1"/>
  <c r="E168" i="1"/>
  <c r="D168" i="1" s="1"/>
  <c r="E167" i="1"/>
  <c r="D167" i="1" s="1"/>
  <c r="E166" i="1"/>
  <c r="D166" i="1" s="1"/>
  <c r="E165" i="1"/>
  <c r="D165" i="1" s="1"/>
  <c r="E164" i="1"/>
  <c r="D164" i="1" s="1"/>
  <c r="E163" i="1"/>
  <c r="D163" i="1" s="1"/>
  <c r="E162" i="1"/>
  <c r="D162" i="1" s="1"/>
  <c r="E161" i="1"/>
  <c r="D161" i="1" s="1"/>
  <c r="E160" i="1"/>
  <c r="D160" i="1" s="1"/>
  <c r="E159" i="1"/>
  <c r="D159" i="1" s="1"/>
  <c r="E158" i="1"/>
  <c r="D158" i="1" s="1"/>
  <c r="E157" i="1"/>
  <c r="D157" i="1" s="1"/>
  <c r="E156" i="1"/>
  <c r="D156" i="1" s="1"/>
  <c r="E155" i="1"/>
  <c r="D155" i="1" s="1"/>
  <c r="E154" i="1"/>
  <c r="D154" i="1" s="1"/>
  <c r="E153" i="1"/>
  <c r="D153" i="1" s="1"/>
  <c r="E152" i="1"/>
  <c r="D152" i="1" s="1"/>
  <c r="E151" i="1"/>
  <c r="D151" i="1" s="1"/>
  <c r="E150" i="1"/>
  <c r="D150" i="1" s="1"/>
  <c r="E149" i="1"/>
  <c r="D149" i="1" s="1"/>
  <c r="E148" i="1"/>
  <c r="D148" i="1" s="1"/>
  <c r="E147" i="1"/>
  <c r="D147" i="1" s="1"/>
  <c r="E146" i="1"/>
  <c r="D146" i="1" s="1"/>
  <c r="E145" i="1"/>
  <c r="D145" i="1" s="1"/>
  <c r="E144" i="1"/>
  <c r="D144" i="1" s="1"/>
  <c r="E143" i="1"/>
  <c r="D143" i="1" s="1"/>
  <c r="E142" i="1"/>
  <c r="D142" i="1" s="1"/>
  <c r="E141" i="1"/>
  <c r="D141" i="1" s="1"/>
  <c r="E140" i="1"/>
  <c r="D140" i="1" s="1"/>
  <c r="E139" i="1"/>
  <c r="D139" i="1" s="1"/>
  <c r="E138" i="1"/>
  <c r="D138" i="1" s="1"/>
  <c r="E137" i="1"/>
  <c r="D137" i="1" s="1"/>
  <c r="E136" i="1"/>
  <c r="D136" i="1" s="1"/>
  <c r="E135" i="1"/>
  <c r="D135" i="1" s="1"/>
  <c r="E134" i="1"/>
  <c r="D134" i="1" s="1"/>
  <c r="E133" i="1"/>
  <c r="D133" i="1"/>
  <c r="E132" i="1"/>
  <c r="D132" i="1" s="1"/>
  <c r="E131" i="1"/>
  <c r="D131" i="1" s="1"/>
  <c r="E130" i="1"/>
  <c r="D130" i="1" s="1"/>
  <c r="E129" i="1"/>
  <c r="D129" i="1" s="1"/>
  <c r="E128" i="1"/>
  <c r="D128" i="1" s="1"/>
  <c r="E127" i="1"/>
  <c r="D127" i="1" s="1"/>
  <c r="E126" i="1"/>
  <c r="D126" i="1" s="1"/>
  <c r="E125" i="1"/>
  <c r="D125" i="1" s="1"/>
  <c r="E124" i="1"/>
  <c r="D124" i="1" s="1"/>
  <c r="E123" i="1"/>
  <c r="D123" i="1" s="1"/>
  <c r="E122" i="1"/>
  <c r="D122" i="1" s="1"/>
  <c r="E121" i="1"/>
  <c r="D121" i="1" s="1"/>
  <c r="E120" i="1"/>
  <c r="D120" i="1" s="1"/>
  <c r="E119" i="1"/>
  <c r="D119" i="1" s="1"/>
  <c r="E118" i="1"/>
  <c r="D118" i="1" s="1"/>
  <c r="E117" i="1"/>
  <c r="D117" i="1" s="1"/>
  <c r="E116" i="1"/>
  <c r="D116" i="1" s="1"/>
  <c r="E115" i="1"/>
  <c r="D115" i="1" s="1"/>
  <c r="E114" i="1"/>
  <c r="D114" i="1" s="1"/>
  <c r="E113" i="1"/>
  <c r="D113" i="1" s="1"/>
  <c r="E112" i="1"/>
  <c r="D112" i="1" s="1"/>
  <c r="E111" i="1"/>
  <c r="D111" i="1" s="1"/>
  <c r="E110" i="1"/>
  <c r="D110" i="1" s="1"/>
  <c r="E109" i="1"/>
  <c r="D109" i="1" s="1"/>
  <c r="E108" i="1"/>
  <c r="D108" i="1" s="1"/>
  <c r="E107" i="1"/>
  <c r="D107" i="1" s="1"/>
  <c r="E106" i="1"/>
  <c r="D106" i="1" s="1"/>
  <c r="E105" i="1"/>
  <c r="D105" i="1" s="1"/>
  <c r="E104" i="1"/>
  <c r="D104" i="1" s="1"/>
  <c r="E103" i="1"/>
  <c r="D103" i="1" s="1"/>
  <c r="E102" i="1"/>
  <c r="D102" i="1" s="1"/>
  <c r="E101" i="1"/>
  <c r="D101" i="1" s="1"/>
  <c r="E100" i="1"/>
  <c r="D100" i="1" s="1"/>
  <c r="E99" i="1"/>
  <c r="D99" i="1" s="1"/>
  <c r="E98" i="1"/>
  <c r="D98" i="1" s="1"/>
  <c r="E97" i="1"/>
  <c r="D97" i="1" s="1"/>
  <c r="E96" i="1"/>
  <c r="D96" i="1" s="1"/>
  <c r="E95" i="1"/>
  <c r="D95" i="1" s="1"/>
  <c r="E94" i="1"/>
  <c r="D94" i="1" s="1"/>
  <c r="E93" i="1"/>
  <c r="D93" i="1" s="1"/>
  <c r="E92" i="1"/>
  <c r="D92" i="1" s="1"/>
  <c r="E91" i="1"/>
  <c r="D91" i="1" s="1"/>
  <c r="E90" i="1"/>
  <c r="D90" i="1" s="1"/>
  <c r="E89" i="1"/>
  <c r="D89" i="1" s="1"/>
  <c r="E88" i="1"/>
  <c r="D88" i="1" s="1"/>
  <c r="E87" i="1"/>
  <c r="D87" i="1" s="1"/>
  <c r="E86" i="1"/>
  <c r="D86" i="1" s="1"/>
  <c r="E85" i="1"/>
  <c r="D85" i="1" s="1"/>
  <c r="E84" i="1"/>
  <c r="D84" i="1" s="1"/>
  <c r="E83" i="1"/>
  <c r="D83" i="1" s="1"/>
  <c r="E82" i="1"/>
  <c r="D82" i="1" s="1"/>
  <c r="E81" i="1"/>
  <c r="D81" i="1" s="1"/>
  <c r="E80" i="1"/>
  <c r="D80" i="1" s="1"/>
  <c r="E79" i="1"/>
  <c r="D79" i="1" s="1"/>
  <c r="E78" i="1"/>
  <c r="D78" i="1" s="1"/>
  <c r="E77" i="1"/>
  <c r="D77" i="1" s="1"/>
  <c r="E76" i="1"/>
  <c r="D76" i="1" s="1"/>
  <c r="E75" i="1"/>
  <c r="D75" i="1" s="1"/>
  <c r="E74" i="1"/>
  <c r="D74" i="1" s="1"/>
  <c r="E73" i="1"/>
  <c r="D73" i="1" s="1"/>
  <c r="E72" i="1"/>
  <c r="D72" i="1" s="1"/>
  <c r="E71" i="1"/>
  <c r="D71" i="1" s="1"/>
  <c r="E70" i="1"/>
  <c r="D70" i="1" s="1"/>
  <c r="E69" i="1"/>
  <c r="D69" i="1" s="1"/>
  <c r="E68" i="1"/>
  <c r="D68" i="1" s="1"/>
  <c r="E67" i="1"/>
  <c r="D67" i="1" s="1"/>
  <c r="E66" i="1"/>
  <c r="D66" i="1" s="1"/>
  <c r="E65" i="1"/>
  <c r="D65" i="1" s="1"/>
  <c r="E64" i="1"/>
  <c r="D64" i="1" s="1"/>
  <c r="E63" i="1"/>
  <c r="D63" i="1" s="1"/>
  <c r="E62" i="1"/>
  <c r="D62" i="1" s="1"/>
  <c r="E61" i="1"/>
  <c r="D61" i="1" s="1"/>
  <c r="E60" i="1"/>
  <c r="D60" i="1" s="1"/>
  <c r="E59" i="1"/>
  <c r="D59" i="1" s="1"/>
  <c r="E58" i="1"/>
  <c r="D58" i="1" s="1"/>
  <c r="E57" i="1"/>
  <c r="D57" i="1" s="1"/>
  <c r="E56" i="1"/>
  <c r="D56" i="1" s="1"/>
  <c r="E55" i="1"/>
  <c r="D55" i="1" s="1"/>
  <c r="E54" i="1"/>
  <c r="D54" i="1" s="1"/>
  <c r="E53" i="1"/>
  <c r="D53" i="1" s="1"/>
  <c r="E52" i="1"/>
  <c r="D52" i="1" s="1"/>
  <c r="E51" i="1"/>
  <c r="D51" i="1" s="1"/>
  <c r="E50" i="1"/>
  <c r="D50" i="1" s="1"/>
  <c r="E49" i="1"/>
  <c r="D49" i="1" s="1"/>
  <c r="E48" i="1"/>
  <c r="D48" i="1" s="1"/>
  <c r="E47" i="1"/>
  <c r="D47" i="1" s="1"/>
  <c r="E46" i="1"/>
  <c r="D46" i="1" s="1"/>
  <c r="E45" i="1"/>
  <c r="D45" i="1" s="1"/>
  <c r="E44" i="1"/>
  <c r="D44" i="1" s="1"/>
  <c r="E43" i="1"/>
  <c r="D43" i="1" s="1"/>
  <c r="E42" i="1"/>
  <c r="D42" i="1" s="1"/>
  <c r="E41" i="1"/>
  <c r="D41" i="1" s="1"/>
  <c r="E40" i="1"/>
  <c r="D40" i="1" s="1"/>
  <c r="E39" i="1"/>
  <c r="D39" i="1" s="1"/>
  <c r="E38" i="1"/>
  <c r="D38" i="1" s="1"/>
  <c r="E37" i="1"/>
  <c r="D37" i="1"/>
  <c r="E36" i="1"/>
  <c r="D36" i="1" s="1"/>
  <c r="E35" i="1"/>
  <c r="D35" i="1" s="1"/>
  <c r="E34" i="1"/>
  <c r="D34" i="1" s="1"/>
  <c r="E33" i="1"/>
  <c r="D33" i="1" s="1"/>
  <c r="E32" i="1"/>
  <c r="D32" i="1" s="1"/>
  <c r="E31" i="1"/>
  <c r="D31" i="1" s="1"/>
  <c r="E30" i="1"/>
  <c r="D30" i="1" s="1"/>
  <c r="E29" i="1"/>
  <c r="D29" i="1" s="1"/>
  <c r="E28" i="1"/>
  <c r="D28" i="1" s="1"/>
  <c r="E27" i="1"/>
  <c r="D27" i="1" s="1"/>
  <c r="E26" i="1"/>
  <c r="D26" i="1" s="1"/>
  <c r="E25" i="1"/>
  <c r="D25" i="1" s="1"/>
  <c r="E24" i="1"/>
  <c r="D24" i="1" s="1"/>
  <c r="E23" i="1"/>
  <c r="D23" i="1" s="1"/>
  <c r="E22" i="1"/>
  <c r="D22" i="1" s="1"/>
  <c r="E21" i="1"/>
  <c r="D21" i="1" s="1"/>
  <c r="E20" i="1"/>
  <c r="D20" i="1" s="1"/>
  <c r="E19" i="1"/>
  <c r="D19" i="1" s="1"/>
  <c r="E18" i="1"/>
  <c r="D18" i="1" s="1"/>
  <c r="E17" i="1"/>
  <c r="D17" i="1" s="1"/>
  <c r="E16" i="1"/>
  <c r="D16" i="1" s="1"/>
  <c r="E15" i="1"/>
  <c r="D15" i="1" s="1"/>
  <c r="E14" i="1"/>
  <c r="D14" i="1" s="1"/>
  <c r="E13" i="1"/>
  <c r="D13" i="1" s="1"/>
  <c r="E12" i="1"/>
  <c r="D12" i="1" s="1"/>
  <c r="E11" i="1"/>
  <c r="D11" i="1" s="1"/>
  <c r="E10" i="1"/>
  <c r="D10" i="1" s="1"/>
  <c r="E9" i="1"/>
  <c r="D9" i="1" s="1"/>
  <c r="E8" i="1"/>
  <c r="D8" i="1" s="1"/>
  <c r="E7" i="1"/>
  <c r="D7" i="1" s="1"/>
  <c r="E6" i="1"/>
  <c r="D6" i="1" s="1"/>
  <c r="E5" i="1"/>
  <c r="D5" i="1" s="1"/>
  <c r="E4" i="1"/>
  <c r="D4" i="1" s="1"/>
  <c r="E3" i="1"/>
  <c r="D3" i="1" s="1"/>
  <c r="E2" i="1"/>
  <c r="D2" i="1" s="1"/>
</calcChain>
</file>

<file path=xl/sharedStrings.xml><?xml version="1.0" encoding="utf-8"?>
<sst xmlns="http://schemas.openxmlformats.org/spreadsheetml/2006/main" count="3274" uniqueCount="224">
  <si>
    <t>típus</t>
  </si>
  <si>
    <t>rendszám</t>
  </si>
  <si>
    <t>számla</t>
  </si>
  <si>
    <t>szeviz neve</t>
  </si>
  <si>
    <t>Opel Antara</t>
  </si>
  <si>
    <t>UYV-076</t>
  </si>
  <si>
    <t>Tóth Autó</t>
  </si>
  <si>
    <t>UCU-590</t>
  </si>
  <si>
    <t>GM szerviz</t>
  </si>
  <si>
    <t>Opel Astra</t>
  </si>
  <si>
    <t>MPI-909</t>
  </si>
  <si>
    <t>Chevrolet Cruze</t>
  </si>
  <si>
    <t>BHQ-473</t>
  </si>
  <si>
    <t>Pegueot 508</t>
  </si>
  <si>
    <t>OGH-586</t>
  </si>
  <si>
    <t>Budai Autójavító</t>
  </si>
  <si>
    <t>Citroen C4</t>
  </si>
  <si>
    <t>IBY-325</t>
  </si>
  <si>
    <t>TRZ-647</t>
  </si>
  <si>
    <t>HYZ-268</t>
  </si>
  <si>
    <t>Pegueot 3008</t>
  </si>
  <si>
    <t>TGU-488</t>
  </si>
  <si>
    <t>Citroen C3</t>
  </si>
  <si>
    <t>QAV-783</t>
  </si>
  <si>
    <t>FNJ-604</t>
  </si>
  <si>
    <t>VW Golf</t>
  </si>
  <si>
    <t>MMJ-186</t>
  </si>
  <si>
    <t>Török Autóház</t>
  </si>
  <si>
    <t>Opel Corsa</t>
  </si>
  <si>
    <t>Pegueot 308</t>
  </si>
  <si>
    <t>PIX-002</t>
  </si>
  <si>
    <t>NCG-044</t>
  </si>
  <si>
    <t>Chevrolet Orlando</t>
  </si>
  <si>
    <t>GGJ-297</t>
  </si>
  <si>
    <t>Opel Vectra</t>
  </si>
  <si>
    <t>BSB-354</t>
  </si>
  <si>
    <t>LCV-769</t>
  </si>
  <si>
    <t>AAW-520</t>
  </si>
  <si>
    <t>LIG-440</t>
  </si>
  <si>
    <t>Seat Leon</t>
  </si>
  <si>
    <t>FSV-125</t>
  </si>
  <si>
    <t>RSX-844</t>
  </si>
  <si>
    <t>Chevrolet Aveo</t>
  </si>
  <si>
    <t>AUK-108</t>
  </si>
  <si>
    <t>WLK-100</t>
  </si>
  <si>
    <t>Chevrolet Captiva</t>
  </si>
  <si>
    <t>IRF-014</t>
  </si>
  <si>
    <t>Skoda Superb</t>
  </si>
  <si>
    <t>JMS-051</t>
  </si>
  <si>
    <t>ZTS-446</t>
  </si>
  <si>
    <t>BEH-120</t>
  </si>
  <si>
    <t>BSY-851</t>
  </si>
  <si>
    <t>EKR-064</t>
  </si>
  <si>
    <t>TMH-386</t>
  </si>
  <si>
    <t>HOX-539</t>
  </si>
  <si>
    <t>BUY-359</t>
  </si>
  <si>
    <t>Audi A4</t>
  </si>
  <si>
    <t>HPA-704</t>
  </si>
  <si>
    <t>YUF-368</t>
  </si>
  <si>
    <t>JNV-031</t>
  </si>
  <si>
    <t>GQQ-394</t>
  </si>
  <si>
    <t>AKD-565</t>
  </si>
  <si>
    <t>RYN-380</t>
  </si>
  <si>
    <t>RHL-469</t>
  </si>
  <si>
    <t>TXD-461</t>
  </si>
  <si>
    <t>LAD-215</t>
  </si>
  <si>
    <t>IXP-392</t>
  </si>
  <si>
    <t>HBE-391</t>
  </si>
  <si>
    <t>WEZ-675</t>
  </si>
  <si>
    <t>ZPQ-733</t>
  </si>
  <si>
    <t>YSQ-468</t>
  </si>
  <si>
    <t>JSF-047</t>
  </si>
  <si>
    <t>KSE-971</t>
  </si>
  <si>
    <t>ZRJ-593</t>
  </si>
  <si>
    <t>LFL-867</t>
  </si>
  <si>
    <t>KEB-400</t>
  </si>
  <si>
    <t>URR-404</t>
  </si>
  <si>
    <t>QLT-781</t>
  </si>
  <si>
    <t>ECO-657</t>
  </si>
  <si>
    <t>IGX-960</t>
  </si>
  <si>
    <t>ECQ-692</t>
  </si>
  <si>
    <t>NAX-299</t>
  </si>
  <si>
    <t>BND-497</t>
  </si>
  <si>
    <t>LBX-793</t>
  </si>
  <si>
    <t>THS-050</t>
  </si>
  <si>
    <t>IMI-566</t>
  </si>
  <si>
    <t>SUX-856</t>
  </si>
  <si>
    <t>APD-659</t>
  </si>
  <si>
    <t>MDL-513</t>
  </si>
  <si>
    <t>IGI-371</t>
  </si>
  <si>
    <t>PLS-408</t>
  </si>
  <si>
    <t>HSH-621</t>
  </si>
  <si>
    <t>TVI-058</t>
  </si>
  <si>
    <t>XIE-101</t>
  </si>
  <si>
    <t>borrégió</t>
  </si>
  <si>
    <t>borvidék</t>
  </si>
  <si>
    <t>fajta</t>
  </si>
  <si>
    <t>szín</t>
  </si>
  <si>
    <t>szüret</t>
  </si>
  <si>
    <t>terület</t>
  </si>
  <si>
    <t>Észak-Dunántúli</t>
  </si>
  <si>
    <t>Pannonhalmi</t>
  </si>
  <si>
    <t>Cabernet franc</t>
  </si>
  <si>
    <t>vörös</t>
  </si>
  <si>
    <t>okt. eleje</t>
  </si>
  <si>
    <t>Chardonnay</t>
  </si>
  <si>
    <t>fehér</t>
  </si>
  <si>
    <t>szept. közepe</t>
  </si>
  <si>
    <t>Irsai Olivér</t>
  </si>
  <si>
    <t>aug. vége</t>
  </si>
  <si>
    <t>Kékfrankos</t>
  </si>
  <si>
    <t>szept. vége</t>
  </si>
  <si>
    <t>Királyleányka</t>
  </si>
  <si>
    <t>Olasz rizling</t>
  </si>
  <si>
    <t>okt. közepe</t>
  </si>
  <si>
    <t>Pinot blanc</t>
  </si>
  <si>
    <t>Pinot noir</t>
  </si>
  <si>
    <t>Rajnai rizling</t>
  </si>
  <si>
    <t>Viognier</t>
  </si>
  <si>
    <t>szept. eleje</t>
  </si>
  <si>
    <t>Zöld veltelíni</t>
  </si>
  <si>
    <t>Pannon</t>
  </si>
  <si>
    <t>Pécsi</t>
  </si>
  <si>
    <t>Blauburger</t>
  </si>
  <si>
    <t>Cabernet sauvignon</t>
  </si>
  <si>
    <t>Cserszegi fűszeres</t>
  </si>
  <si>
    <t>Hárslevelű</t>
  </si>
  <si>
    <t>okt. vége</t>
  </si>
  <si>
    <t>Kadarka</t>
  </si>
  <si>
    <t>Merlot</t>
  </si>
  <si>
    <t>Ottonel muskotály</t>
  </si>
  <si>
    <t>Syrah</t>
  </si>
  <si>
    <t>Ezerjó</t>
  </si>
  <si>
    <t>Furmint</t>
  </si>
  <si>
    <t>Rizlingszilváni</t>
  </si>
  <si>
    <t>Sárga muskotály</t>
  </si>
  <si>
    <t>Szürkebarát</t>
  </si>
  <si>
    <t>Tramini</t>
  </si>
  <si>
    <t>Turán</t>
  </si>
  <si>
    <t>Zefír</t>
  </si>
  <si>
    <t>Cirfandli</t>
  </si>
  <si>
    <t>Csomorika</t>
  </si>
  <si>
    <t>Juhfark</t>
  </si>
  <si>
    <t>Rubintos</t>
  </si>
  <si>
    <t>Zengő</t>
  </si>
  <si>
    <t>Zenit</t>
  </si>
  <si>
    <t>Zweigelt</t>
  </si>
  <si>
    <t>Etyek-Budai</t>
  </si>
  <si>
    <t>Karát</t>
  </si>
  <si>
    <t>Sauvignon blanc</t>
  </si>
  <si>
    <t>Kék oportó</t>
  </si>
  <si>
    <t>Viktória gyöngye</t>
  </si>
  <si>
    <t>Zalagyöngye</t>
  </si>
  <si>
    <t>Alföld (Duna)</t>
  </si>
  <si>
    <t>Hajós-Bajai</t>
  </si>
  <si>
    <t>Leányka</t>
  </si>
  <si>
    <t>Neszmélyi</t>
  </si>
  <si>
    <t>Bianca</t>
  </si>
  <si>
    <t>Vértes csillaga</t>
  </si>
  <si>
    <t>Szekszárdi</t>
  </si>
  <si>
    <t>Balaton</t>
  </si>
  <si>
    <t>Badacsonyi</t>
  </si>
  <si>
    <t>Budai</t>
  </si>
  <si>
    <t>Kéknyelű</t>
  </si>
  <si>
    <t>Rózsakő</t>
  </si>
  <si>
    <t>Zeus</t>
  </si>
  <si>
    <t>Ezerfürtű</t>
  </si>
  <si>
    <t>Kövidinka</t>
  </si>
  <si>
    <t>Kunleány</t>
  </si>
  <si>
    <t>Alibernet</t>
  </si>
  <si>
    <t>Bíbor kadarka</t>
  </si>
  <si>
    <t>Menoire</t>
  </si>
  <si>
    <t>Sagrantino</t>
  </si>
  <si>
    <t>Tannat</t>
  </si>
  <si>
    <t>Zöld szilváni</t>
  </si>
  <si>
    <t>Zalai</t>
  </si>
  <si>
    <t>Pintes</t>
  </si>
  <si>
    <t>Nektár</t>
  </si>
  <si>
    <t>Vulcanus</t>
  </si>
  <si>
    <t>Csongrádi</t>
  </si>
  <si>
    <t>Tolnai</t>
  </si>
  <si>
    <t>Dornfelder</t>
  </si>
  <si>
    <t>Villányi</t>
  </si>
  <si>
    <t>Balatonboglári</t>
  </si>
  <si>
    <t>Kerner</t>
  </si>
  <si>
    <t>Jubileum 75</t>
  </si>
  <si>
    <t>Oraniensteiner</t>
  </si>
  <si>
    <t>Scheurebe</t>
  </si>
  <si>
    <t>Semillon</t>
  </si>
  <si>
    <t>Eger</t>
  </si>
  <si>
    <t>Bükki</t>
  </si>
  <si>
    <t>Nagy-Somlói</t>
  </si>
  <si>
    <t>Móri</t>
  </si>
  <si>
    <t>Sopron</t>
  </si>
  <si>
    <t>Soproni</t>
  </si>
  <si>
    <t>Balaton-felvidéki</t>
  </si>
  <si>
    <t>Egri</t>
  </si>
  <si>
    <t>Balatonfüred-Csopaki</t>
  </si>
  <si>
    <t>Mátrai</t>
  </si>
  <si>
    <t>Gyöngyrizling</t>
  </si>
  <si>
    <t>Mátrai muskotály</t>
  </si>
  <si>
    <t>Tokaj-hegyalja</t>
  </si>
  <si>
    <t>Tokaji</t>
  </si>
  <si>
    <t>Zéta</t>
  </si>
  <si>
    <t>Gohér</t>
  </si>
  <si>
    <t>Kövérszőlő</t>
  </si>
  <si>
    <t>Kunsági</t>
  </si>
  <si>
    <t>Cabernet Franc</t>
  </si>
  <si>
    <t>Csillám</t>
  </si>
  <si>
    <t>index</t>
  </si>
  <si>
    <t>silver</t>
  </si>
  <si>
    <t>gold</t>
  </si>
  <si>
    <t>platinum</t>
  </si>
  <si>
    <t>silver pro</t>
  </si>
  <si>
    <t>gold pro</t>
  </si>
  <si>
    <t>kedvezmény</t>
  </si>
  <si>
    <t>Buda</t>
  </si>
  <si>
    <t>Pest</t>
  </si>
  <si>
    <t>Csepel</t>
  </si>
  <si>
    <t>hely</t>
  </si>
  <si>
    <t>javítás AZ</t>
  </si>
  <si>
    <t>szervizből idő</t>
  </si>
  <si>
    <t>szervizből dátum</t>
  </si>
  <si>
    <t>szervizbe dátum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</si>
</sst>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\ &quot;Ft&quot;"/>
    <numFmt numFmtId="166" formatCode="hh:mm"/>
  </numFmts>
  <fonts count="5" x14ac:knownFonts="1"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scheme val="minor"/>
    </font>
    <font>
      <b/>
      <sz val="9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2" fillId="0" borderId="0" xfId="0" applyFont="1"/>
    <xf numFmtId="0" fontId="1" fillId="0" borderId="4" xfId="0" applyFont="1" applyBorder="1"/>
    <xf numFmtId="0" fontId="4" fillId="0" borderId="2" xfId="0" applyFont="1" applyFill="1" applyBorder="1" applyAlignment="1"/>
    <xf numFmtId="0" fontId="1" fillId="0" borderId="2" xfId="0" applyFont="1" applyFill="1" applyBorder="1" applyAlignment="1"/>
    <xf numFmtId="166" fontId="1" fillId="0" borderId="2" xfId="0" applyNumberFormat="1" applyFont="1" applyBorder="1" applyAlignment="1"/>
    <xf numFmtId="0" fontId="1" fillId="0" borderId="3" xfId="0" applyFont="1" applyFill="1" applyBorder="1" applyAlignment="1"/>
    <xf numFmtId="0" fontId="3" fillId="0" borderId="0" xfId="0" applyFont="1" applyAlignment="1"/>
    <xf numFmtId="0" fontId="0" fillId="0" borderId="0" xfId="0" applyFont="1" applyAlignment="1"/>
    <xf numFmtId="164" fontId="0" fillId="0" borderId="0" xfId="0" applyNumberFormat="1" applyFont="1" applyAlignment="1"/>
    <xf numFmtId="165" fontId="0" fillId="0" borderId="0" xfId="0" applyNumberFormat="1" applyFont="1" applyAlignment="1"/>
    <xf numFmtId="0" fontId="1" fillId="0" borderId="1" xfId="0" applyFont="1" applyFill="1" applyBorder="1" applyAlignment="1"/>
    <xf numFmtId="0" fontId="2" fillId="0" borderId="0" xfId="0" applyFont="1" applyAlignment="1"/>
    <xf numFmtId="166" fontId="0" fillId="0" borderId="0" xfId="0" applyNumberFormat="1" applyFont="1" applyAlignment="1"/>
  </cellXfs>
  <cellStyles count="1">
    <cellStyle name="Normá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#,##0\ &quot;Ft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hh:mm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yyyy\-mm\-dd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yyyy\-mm\-dd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  <dxf>
      <border>
        <bottom style="thin">
          <color indexed="64"/>
        </bottom>
      </border>
    </dxf>
    <dxf>
      <font>
        <b/>
      </font>
    </dxf>
  </dxfs>
  <tableStyles count="0" defaultTableStyle="TableStyleMedium2" defaultPivotStyle="PivotStyleLight16"/>
  <colors>
    <mruColors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előfizetők" displayName="előfizetők" ref="A1:C101" totalsRowShown="0" headerRowDxfId="21" headerRowBorderDxfId="20">
  <autoFilter ref="A1:C101" xr:uid="{00000000-0009-0000-0100-000003000000}"/>
  <tableColumns count="3">
    <tableColumn id="1" xr3:uid="{00000000-0010-0000-0000-000001000000}" name="index">
      <calculatedColumnFormula>TEXT(ROW()-1,"000")</calculatedColumnFormula>
    </tableColumn>
    <tableColumn id="2" xr3:uid="{00000000-0010-0000-0000-000002000000}" name="hely"/>
    <tableColumn id="3" xr3:uid="{00000000-0010-0000-0000-000003000000}" name="kedvezmény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ültetvények" displayName="ültetvények" ref="A1:F440" totalsRowShown="0" headerRowDxfId="19" dataDxfId="17" headerRowBorderDxfId="18">
  <autoFilter ref="A1:F440" xr:uid="{00000000-0009-0000-0100-000006000000}"/>
  <tableColumns count="6">
    <tableColumn id="1" xr3:uid="{00000000-0010-0000-0100-000001000000}" name="borrégió" dataDxfId="16"/>
    <tableColumn id="2" xr3:uid="{00000000-0010-0000-0100-000002000000}" name="borvidék" dataDxfId="15"/>
    <tableColumn id="3" xr3:uid="{00000000-0010-0000-0100-000003000000}" name="fajta" dataDxfId="14"/>
    <tableColumn id="4" xr3:uid="{00000000-0010-0000-0100-000004000000}" name="szín" dataDxfId="13"/>
    <tableColumn id="5" xr3:uid="{00000000-0010-0000-0100-000005000000}" name="szüret" dataDxfId="12"/>
    <tableColumn id="6" xr3:uid="{00000000-0010-0000-0100-000006000000}" name="terület" dataDxfId="1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javítások" displayName="javítások" ref="A1:H303" totalsRowShown="0" headerRowDxfId="10" dataDxfId="8" headerRowBorderDxfId="9">
  <autoFilter ref="A1:H303" xr:uid="{00000000-0009-0000-0100-000002000000}"/>
  <tableColumns count="8">
    <tableColumn id="11" xr3:uid="{00000000-0010-0000-0200-00000B000000}" name="javítás AZ" dataDxfId="7">
      <calculatedColumnFormula>TEXT(ROW()-1,"0000")</calculatedColumnFormula>
    </tableColumn>
    <tableColumn id="4" xr3:uid="{00000000-0010-0000-0200-000004000000}" name="típus" dataDxfId="6"/>
    <tableColumn id="5" xr3:uid="{00000000-0010-0000-0200-000005000000}" name="rendszám" dataDxfId="5"/>
    <tableColumn id="6" xr3:uid="{00000000-0010-0000-0200-000006000000}" name="szervizbe dátum" dataDxfId="4"/>
    <tableColumn id="7" xr3:uid="{00000000-0010-0000-0200-000007000000}" name="szervizből dátum" dataDxfId="3"/>
    <tableColumn id="12" xr3:uid="{00000000-0010-0000-0200-00000C000000}" name="szervizből idő" dataDxfId="2"/>
    <tableColumn id="8" xr3:uid="{00000000-0010-0000-0200-000008000000}" name="számla" dataDxfId="1"/>
    <tableColumn id="10" xr3:uid="{00000000-0010-0000-0200-00000A000000}" name="szeviz nev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1"/>
  <sheetViews>
    <sheetView tabSelected="1" workbookViewId="0">
      <selection activeCell="L7" sqref="L7"/>
    </sheetView>
  </sheetViews>
  <sheetFormatPr defaultRowHeight="12" x14ac:dyDescent="0.2"/>
  <cols>
    <col min="1" max="2" width="9.83203125" customWidth="1"/>
    <col min="3" max="3" width="15.83203125" customWidth="1"/>
  </cols>
  <sheetData>
    <row r="1" spans="1:3" x14ac:dyDescent="0.2">
      <c r="A1" s="3" t="s">
        <v>209</v>
      </c>
      <c r="B1" s="3" t="s">
        <v>219</v>
      </c>
      <c r="C1" s="3" t="s">
        <v>215</v>
      </c>
    </row>
    <row r="2" spans="1:3" x14ac:dyDescent="0.2">
      <c r="A2" t="str">
        <f>TEXT(ROW()-1,"000")</f>
        <v>001</v>
      </c>
      <c r="B2" t="s">
        <v>217</v>
      </c>
      <c r="C2" t="s">
        <v>210</v>
      </c>
    </row>
    <row r="3" spans="1:3" x14ac:dyDescent="0.2">
      <c r="A3" t="str">
        <f t="shared" ref="A3:A66" si="0">TEXT(ROW()-1,"000")</f>
        <v>002</v>
      </c>
      <c r="B3" t="s">
        <v>216</v>
      </c>
      <c r="C3" t="s">
        <v>210</v>
      </c>
    </row>
    <row r="4" spans="1:3" x14ac:dyDescent="0.2">
      <c r="A4" t="str">
        <f t="shared" si="0"/>
        <v>003</v>
      </c>
      <c r="B4" t="s">
        <v>217</v>
      </c>
    </row>
    <row r="5" spans="1:3" x14ac:dyDescent="0.2">
      <c r="A5" t="str">
        <f t="shared" si="0"/>
        <v>004</v>
      </c>
      <c r="B5" t="s">
        <v>217</v>
      </c>
      <c r="C5" t="s">
        <v>211</v>
      </c>
    </row>
    <row r="6" spans="1:3" x14ac:dyDescent="0.2">
      <c r="A6" t="str">
        <f t="shared" si="0"/>
        <v>005</v>
      </c>
      <c r="B6" t="s">
        <v>216</v>
      </c>
      <c r="C6" t="s">
        <v>211</v>
      </c>
    </row>
    <row r="7" spans="1:3" x14ac:dyDescent="0.2">
      <c r="A7" t="str">
        <f t="shared" si="0"/>
        <v>006</v>
      </c>
      <c r="B7" t="s">
        <v>216</v>
      </c>
      <c r="C7" t="s">
        <v>212</v>
      </c>
    </row>
    <row r="8" spans="1:3" x14ac:dyDescent="0.2">
      <c r="A8" t="str">
        <f t="shared" si="0"/>
        <v>007</v>
      </c>
      <c r="B8" t="s">
        <v>216</v>
      </c>
      <c r="C8" t="s">
        <v>214</v>
      </c>
    </row>
    <row r="9" spans="1:3" x14ac:dyDescent="0.2">
      <c r="A9" t="str">
        <f t="shared" si="0"/>
        <v>008</v>
      </c>
      <c r="B9" t="s">
        <v>217</v>
      </c>
      <c r="C9" t="s">
        <v>214</v>
      </c>
    </row>
    <row r="10" spans="1:3" x14ac:dyDescent="0.2">
      <c r="A10" t="str">
        <f t="shared" si="0"/>
        <v>009</v>
      </c>
      <c r="B10" t="s">
        <v>216</v>
      </c>
      <c r="C10" t="s">
        <v>210</v>
      </c>
    </row>
    <row r="11" spans="1:3" x14ac:dyDescent="0.2">
      <c r="A11" t="str">
        <f t="shared" si="0"/>
        <v>010</v>
      </c>
      <c r="B11" t="s">
        <v>217</v>
      </c>
    </row>
    <row r="12" spans="1:3" x14ac:dyDescent="0.2">
      <c r="A12" t="str">
        <f t="shared" si="0"/>
        <v>011</v>
      </c>
      <c r="B12" t="s">
        <v>216</v>
      </c>
    </row>
    <row r="13" spans="1:3" x14ac:dyDescent="0.2">
      <c r="A13" t="str">
        <f t="shared" si="0"/>
        <v>012</v>
      </c>
      <c r="B13" t="s">
        <v>218</v>
      </c>
    </row>
    <row r="14" spans="1:3" x14ac:dyDescent="0.2">
      <c r="A14" t="str">
        <f t="shared" si="0"/>
        <v>013</v>
      </c>
      <c r="B14" t="s">
        <v>218</v>
      </c>
    </row>
    <row r="15" spans="1:3" x14ac:dyDescent="0.2">
      <c r="A15" t="str">
        <f t="shared" si="0"/>
        <v>014</v>
      </c>
      <c r="B15" t="s">
        <v>216</v>
      </c>
    </row>
    <row r="16" spans="1:3" x14ac:dyDescent="0.2">
      <c r="A16" t="str">
        <f t="shared" si="0"/>
        <v>015</v>
      </c>
      <c r="B16" t="s">
        <v>217</v>
      </c>
    </row>
    <row r="17" spans="1:3" x14ac:dyDescent="0.2">
      <c r="A17" t="str">
        <f t="shared" si="0"/>
        <v>016</v>
      </c>
      <c r="B17" t="s">
        <v>217</v>
      </c>
      <c r="C17" t="s">
        <v>211</v>
      </c>
    </row>
    <row r="18" spans="1:3" x14ac:dyDescent="0.2">
      <c r="A18" t="str">
        <f t="shared" si="0"/>
        <v>017</v>
      </c>
      <c r="B18" t="s">
        <v>217</v>
      </c>
    </row>
    <row r="19" spans="1:3" x14ac:dyDescent="0.2">
      <c r="A19" t="str">
        <f t="shared" si="0"/>
        <v>018</v>
      </c>
      <c r="B19" t="s">
        <v>217</v>
      </c>
      <c r="C19" t="s">
        <v>213</v>
      </c>
    </row>
    <row r="20" spans="1:3" x14ac:dyDescent="0.2">
      <c r="A20" t="str">
        <f t="shared" si="0"/>
        <v>019</v>
      </c>
      <c r="B20" t="s">
        <v>216</v>
      </c>
      <c r="C20" t="s">
        <v>212</v>
      </c>
    </row>
    <row r="21" spans="1:3" x14ac:dyDescent="0.2">
      <c r="A21" t="str">
        <f t="shared" si="0"/>
        <v>020</v>
      </c>
      <c r="B21" t="s">
        <v>217</v>
      </c>
      <c r="C21" t="s">
        <v>212</v>
      </c>
    </row>
    <row r="22" spans="1:3" x14ac:dyDescent="0.2">
      <c r="A22" t="str">
        <f t="shared" si="0"/>
        <v>021</v>
      </c>
      <c r="B22" t="s">
        <v>217</v>
      </c>
    </row>
    <row r="23" spans="1:3" x14ac:dyDescent="0.2">
      <c r="A23" t="str">
        <f t="shared" si="0"/>
        <v>022</v>
      </c>
      <c r="B23" t="s">
        <v>216</v>
      </c>
    </row>
    <row r="24" spans="1:3" x14ac:dyDescent="0.2">
      <c r="A24" t="str">
        <f t="shared" si="0"/>
        <v>023</v>
      </c>
      <c r="B24" t="s">
        <v>217</v>
      </c>
      <c r="C24" t="s">
        <v>214</v>
      </c>
    </row>
    <row r="25" spans="1:3" x14ac:dyDescent="0.2">
      <c r="A25" t="str">
        <f t="shared" si="0"/>
        <v>024</v>
      </c>
      <c r="B25" t="s">
        <v>217</v>
      </c>
      <c r="C25" t="s">
        <v>210</v>
      </c>
    </row>
    <row r="26" spans="1:3" x14ac:dyDescent="0.2">
      <c r="A26" t="str">
        <f t="shared" si="0"/>
        <v>025</v>
      </c>
      <c r="B26" t="s">
        <v>217</v>
      </c>
    </row>
    <row r="27" spans="1:3" x14ac:dyDescent="0.2">
      <c r="A27" t="str">
        <f t="shared" si="0"/>
        <v>026</v>
      </c>
      <c r="B27" t="s">
        <v>218</v>
      </c>
      <c r="C27" t="s">
        <v>214</v>
      </c>
    </row>
    <row r="28" spans="1:3" x14ac:dyDescent="0.2">
      <c r="A28" t="str">
        <f t="shared" si="0"/>
        <v>027</v>
      </c>
      <c r="B28" t="s">
        <v>217</v>
      </c>
      <c r="C28" t="s">
        <v>214</v>
      </c>
    </row>
    <row r="29" spans="1:3" x14ac:dyDescent="0.2">
      <c r="A29" t="str">
        <f t="shared" si="0"/>
        <v>028</v>
      </c>
      <c r="B29" t="s">
        <v>217</v>
      </c>
      <c r="C29" t="s">
        <v>212</v>
      </c>
    </row>
    <row r="30" spans="1:3" x14ac:dyDescent="0.2">
      <c r="A30" t="str">
        <f t="shared" si="0"/>
        <v>029</v>
      </c>
      <c r="B30" t="s">
        <v>216</v>
      </c>
      <c r="C30" t="s">
        <v>211</v>
      </c>
    </row>
    <row r="31" spans="1:3" x14ac:dyDescent="0.2">
      <c r="A31" t="str">
        <f t="shared" si="0"/>
        <v>030</v>
      </c>
      <c r="B31" t="s">
        <v>217</v>
      </c>
      <c r="C31" t="s">
        <v>212</v>
      </c>
    </row>
    <row r="32" spans="1:3" x14ac:dyDescent="0.2">
      <c r="A32" t="str">
        <f t="shared" si="0"/>
        <v>031</v>
      </c>
      <c r="B32" t="s">
        <v>217</v>
      </c>
      <c r="C32" t="s">
        <v>212</v>
      </c>
    </row>
    <row r="33" spans="1:3" x14ac:dyDescent="0.2">
      <c r="A33" t="str">
        <f t="shared" si="0"/>
        <v>032</v>
      </c>
      <c r="B33" t="s">
        <v>217</v>
      </c>
    </row>
    <row r="34" spans="1:3" x14ac:dyDescent="0.2">
      <c r="A34" t="str">
        <f t="shared" si="0"/>
        <v>033</v>
      </c>
      <c r="B34" t="s">
        <v>218</v>
      </c>
    </row>
    <row r="35" spans="1:3" x14ac:dyDescent="0.2">
      <c r="A35" t="str">
        <f t="shared" si="0"/>
        <v>034</v>
      </c>
      <c r="B35" t="s">
        <v>217</v>
      </c>
      <c r="C35" t="s">
        <v>214</v>
      </c>
    </row>
    <row r="36" spans="1:3" x14ac:dyDescent="0.2">
      <c r="A36" t="str">
        <f t="shared" si="0"/>
        <v>035</v>
      </c>
      <c r="B36" t="s">
        <v>216</v>
      </c>
      <c r="C36" t="s">
        <v>211</v>
      </c>
    </row>
    <row r="37" spans="1:3" x14ac:dyDescent="0.2">
      <c r="A37" t="str">
        <f t="shared" si="0"/>
        <v>036</v>
      </c>
      <c r="B37" t="s">
        <v>216</v>
      </c>
      <c r="C37" t="s">
        <v>210</v>
      </c>
    </row>
    <row r="38" spans="1:3" x14ac:dyDescent="0.2">
      <c r="A38" t="str">
        <f t="shared" si="0"/>
        <v>037</v>
      </c>
      <c r="B38" t="s">
        <v>217</v>
      </c>
    </row>
    <row r="39" spans="1:3" x14ac:dyDescent="0.2">
      <c r="A39" t="str">
        <f t="shared" si="0"/>
        <v>038</v>
      </c>
      <c r="B39" t="s">
        <v>216</v>
      </c>
    </row>
    <row r="40" spans="1:3" x14ac:dyDescent="0.2">
      <c r="A40" t="str">
        <f t="shared" si="0"/>
        <v>039</v>
      </c>
      <c r="B40" t="s">
        <v>217</v>
      </c>
      <c r="C40" t="s">
        <v>213</v>
      </c>
    </row>
    <row r="41" spans="1:3" x14ac:dyDescent="0.2">
      <c r="A41" t="str">
        <f t="shared" si="0"/>
        <v>040</v>
      </c>
      <c r="B41" t="s">
        <v>217</v>
      </c>
      <c r="C41" t="s">
        <v>214</v>
      </c>
    </row>
    <row r="42" spans="1:3" x14ac:dyDescent="0.2">
      <c r="A42" t="str">
        <f t="shared" si="0"/>
        <v>041</v>
      </c>
      <c r="B42" t="s">
        <v>216</v>
      </c>
    </row>
    <row r="43" spans="1:3" x14ac:dyDescent="0.2">
      <c r="A43" t="str">
        <f t="shared" si="0"/>
        <v>042</v>
      </c>
      <c r="B43" t="s">
        <v>216</v>
      </c>
      <c r="C43" t="s">
        <v>214</v>
      </c>
    </row>
    <row r="44" spans="1:3" x14ac:dyDescent="0.2">
      <c r="A44" t="str">
        <f t="shared" si="0"/>
        <v>043</v>
      </c>
      <c r="B44" t="s">
        <v>218</v>
      </c>
    </row>
    <row r="45" spans="1:3" x14ac:dyDescent="0.2">
      <c r="A45" t="str">
        <f t="shared" si="0"/>
        <v>044</v>
      </c>
      <c r="B45" t="s">
        <v>217</v>
      </c>
    </row>
    <row r="46" spans="1:3" x14ac:dyDescent="0.2">
      <c r="A46" t="str">
        <f t="shared" si="0"/>
        <v>045</v>
      </c>
      <c r="B46" t="s">
        <v>217</v>
      </c>
    </row>
    <row r="47" spans="1:3" x14ac:dyDescent="0.2">
      <c r="A47" t="str">
        <f t="shared" si="0"/>
        <v>046</v>
      </c>
      <c r="B47" t="s">
        <v>217</v>
      </c>
      <c r="C47" t="s">
        <v>210</v>
      </c>
    </row>
    <row r="48" spans="1:3" x14ac:dyDescent="0.2">
      <c r="A48" t="str">
        <f t="shared" si="0"/>
        <v>047</v>
      </c>
      <c r="B48" t="s">
        <v>217</v>
      </c>
    </row>
    <row r="49" spans="1:3" x14ac:dyDescent="0.2">
      <c r="A49" t="str">
        <f t="shared" si="0"/>
        <v>048</v>
      </c>
      <c r="B49" t="s">
        <v>218</v>
      </c>
      <c r="C49" t="s">
        <v>214</v>
      </c>
    </row>
    <row r="50" spans="1:3" x14ac:dyDescent="0.2">
      <c r="A50" t="str">
        <f t="shared" si="0"/>
        <v>049</v>
      </c>
      <c r="B50" t="s">
        <v>216</v>
      </c>
    </row>
    <row r="51" spans="1:3" x14ac:dyDescent="0.2">
      <c r="A51" t="str">
        <f t="shared" si="0"/>
        <v>050</v>
      </c>
      <c r="B51" t="s">
        <v>217</v>
      </c>
    </row>
    <row r="52" spans="1:3" x14ac:dyDescent="0.2">
      <c r="A52" t="str">
        <f t="shared" si="0"/>
        <v>051</v>
      </c>
      <c r="B52" t="s">
        <v>218</v>
      </c>
      <c r="C52" t="s">
        <v>212</v>
      </c>
    </row>
    <row r="53" spans="1:3" x14ac:dyDescent="0.2">
      <c r="A53" t="str">
        <f t="shared" si="0"/>
        <v>052</v>
      </c>
      <c r="B53" t="s">
        <v>217</v>
      </c>
    </row>
    <row r="54" spans="1:3" x14ac:dyDescent="0.2">
      <c r="A54" t="str">
        <f t="shared" si="0"/>
        <v>053</v>
      </c>
      <c r="B54" t="s">
        <v>217</v>
      </c>
      <c r="C54" t="s">
        <v>214</v>
      </c>
    </row>
    <row r="55" spans="1:3" x14ac:dyDescent="0.2">
      <c r="A55" t="str">
        <f t="shared" si="0"/>
        <v>054</v>
      </c>
      <c r="B55" t="s">
        <v>217</v>
      </c>
    </row>
    <row r="56" spans="1:3" x14ac:dyDescent="0.2">
      <c r="A56" t="str">
        <f t="shared" si="0"/>
        <v>055</v>
      </c>
      <c r="B56" t="s">
        <v>217</v>
      </c>
    </row>
    <row r="57" spans="1:3" x14ac:dyDescent="0.2">
      <c r="A57" t="str">
        <f t="shared" si="0"/>
        <v>056</v>
      </c>
      <c r="B57" t="s">
        <v>216</v>
      </c>
    </row>
    <row r="58" spans="1:3" x14ac:dyDescent="0.2">
      <c r="A58" t="str">
        <f t="shared" si="0"/>
        <v>057</v>
      </c>
      <c r="B58" t="s">
        <v>217</v>
      </c>
      <c r="C58" t="s">
        <v>212</v>
      </c>
    </row>
    <row r="59" spans="1:3" x14ac:dyDescent="0.2">
      <c r="A59" t="str">
        <f t="shared" si="0"/>
        <v>058</v>
      </c>
      <c r="B59" t="s">
        <v>217</v>
      </c>
      <c r="C59" t="s">
        <v>210</v>
      </c>
    </row>
    <row r="60" spans="1:3" x14ac:dyDescent="0.2">
      <c r="A60" t="str">
        <f t="shared" si="0"/>
        <v>059</v>
      </c>
      <c r="B60" t="s">
        <v>217</v>
      </c>
    </row>
    <row r="61" spans="1:3" x14ac:dyDescent="0.2">
      <c r="A61" t="str">
        <f t="shared" si="0"/>
        <v>060</v>
      </c>
      <c r="B61" t="s">
        <v>217</v>
      </c>
    </row>
    <row r="62" spans="1:3" x14ac:dyDescent="0.2">
      <c r="A62" t="str">
        <f t="shared" si="0"/>
        <v>061</v>
      </c>
      <c r="B62" t="s">
        <v>217</v>
      </c>
    </row>
    <row r="63" spans="1:3" x14ac:dyDescent="0.2">
      <c r="A63" t="str">
        <f t="shared" si="0"/>
        <v>062</v>
      </c>
      <c r="B63" t="s">
        <v>217</v>
      </c>
      <c r="C63" t="s">
        <v>211</v>
      </c>
    </row>
    <row r="64" spans="1:3" x14ac:dyDescent="0.2">
      <c r="A64" t="str">
        <f t="shared" si="0"/>
        <v>063</v>
      </c>
      <c r="B64" t="s">
        <v>216</v>
      </c>
      <c r="C64" t="s">
        <v>210</v>
      </c>
    </row>
    <row r="65" spans="1:3" x14ac:dyDescent="0.2">
      <c r="A65" t="str">
        <f t="shared" si="0"/>
        <v>064</v>
      </c>
      <c r="B65" t="s">
        <v>217</v>
      </c>
      <c r="C65" t="s">
        <v>212</v>
      </c>
    </row>
    <row r="66" spans="1:3" x14ac:dyDescent="0.2">
      <c r="A66" t="str">
        <f t="shared" si="0"/>
        <v>065</v>
      </c>
      <c r="B66" t="s">
        <v>216</v>
      </c>
    </row>
    <row r="67" spans="1:3" x14ac:dyDescent="0.2">
      <c r="A67" t="str">
        <f t="shared" ref="A67:A101" si="1">TEXT(ROW()-1,"000")</f>
        <v>066</v>
      </c>
      <c r="B67" t="s">
        <v>217</v>
      </c>
      <c r="C67" t="s">
        <v>210</v>
      </c>
    </row>
    <row r="68" spans="1:3" x14ac:dyDescent="0.2">
      <c r="A68" t="str">
        <f t="shared" si="1"/>
        <v>067</v>
      </c>
      <c r="B68" t="s">
        <v>216</v>
      </c>
      <c r="C68" t="s">
        <v>213</v>
      </c>
    </row>
    <row r="69" spans="1:3" x14ac:dyDescent="0.2">
      <c r="A69" t="str">
        <f t="shared" si="1"/>
        <v>068</v>
      </c>
      <c r="B69" t="s">
        <v>216</v>
      </c>
      <c r="C69" t="s">
        <v>214</v>
      </c>
    </row>
    <row r="70" spans="1:3" x14ac:dyDescent="0.2">
      <c r="A70" t="str">
        <f t="shared" si="1"/>
        <v>069</v>
      </c>
      <c r="B70" t="s">
        <v>217</v>
      </c>
      <c r="C70" t="s">
        <v>214</v>
      </c>
    </row>
    <row r="71" spans="1:3" x14ac:dyDescent="0.2">
      <c r="A71" t="str">
        <f t="shared" si="1"/>
        <v>070</v>
      </c>
      <c r="B71" t="s">
        <v>217</v>
      </c>
    </row>
    <row r="72" spans="1:3" x14ac:dyDescent="0.2">
      <c r="A72" t="str">
        <f t="shared" si="1"/>
        <v>071</v>
      </c>
      <c r="B72" t="s">
        <v>217</v>
      </c>
      <c r="C72" t="s">
        <v>210</v>
      </c>
    </row>
    <row r="73" spans="1:3" x14ac:dyDescent="0.2">
      <c r="A73" t="str">
        <f t="shared" si="1"/>
        <v>072</v>
      </c>
      <c r="B73" t="s">
        <v>218</v>
      </c>
      <c r="C73" t="s">
        <v>212</v>
      </c>
    </row>
    <row r="74" spans="1:3" x14ac:dyDescent="0.2">
      <c r="A74" t="str">
        <f t="shared" si="1"/>
        <v>073</v>
      </c>
      <c r="B74" t="s">
        <v>217</v>
      </c>
    </row>
    <row r="75" spans="1:3" x14ac:dyDescent="0.2">
      <c r="A75" t="str">
        <f t="shared" si="1"/>
        <v>074</v>
      </c>
      <c r="B75" t="s">
        <v>217</v>
      </c>
    </row>
    <row r="76" spans="1:3" x14ac:dyDescent="0.2">
      <c r="A76" t="str">
        <f t="shared" si="1"/>
        <v>075</v>
      </c>
      <c r="B76" t="s">
        <v>218</v>
      </c>
    </row>
    <row r="77" spans="1:3" x14ac:dyDescent="0.2">
      <c r="A77" t="str">
        <f t="shared" si="1"/>
        <v>076</v>
      </c>
      <c r="B77" t="s">
        <v>217</v>
      </c>
    </row>
    <row r="78" spans="1:3" x14ac:dyDescent="0.2">
      <c r="A78" t="str">
        <f t="shared" si="1"/>
        <v>077</v>
      </c>
      <c r="B78" t="s">
        <v>217</v>
      </c>
    </row>
    <row r="79" spans="1:3" x14ac:dyDescent="0.2">
      <c r="A79" t="str">
        <f t="shared" si="1"/>
        <v>078</v>
      </c>
      <c r="B79" t="s">
        <v>217</v>
      </c>
      <c r="C79" t="s">
        <v>211</v>
      </c>
    </row>
    <row r="80" spans="1:3" x14ac:dyDescent="0.2">
      <c r="A80" t="str">
        <f t="shared" si="1"/>
        <v>079</v>
      </c>
      <c r="B80" t="s">
        <v>217</v>
      </c>
    </row>
    <row r="81" spans="1:3" x14ac:dyDescent="0.2">
      <c r="A81" t="str">
        <f t="shared" si="1"/>
        <v>080</v>
      </c>
      <c r="B81" t="s">
        <v>216</v>
      </c>
      <c r="C81" t="s">
        <v>212</v>
      </c>
    </row>
    <row r="82" spans="1:3" x14ac:dyDescent="0.2">
      <c r="A82" t="str">
        <f t="shared" si="1"/>
        <v>081</v>
      </c>
      <c r="B82" t="s">
        <v>216</v>
      </c>
      <c r="C82" t="s">
        <v>211</v>
      </c>
    </row>
    <row r="83" spans="1:3" x14ac:dyDescent="0.2">
      <c r="A83" t="str">
        <f t="shared" si="1"/>
        <v>082</v>
      </c>
      <c r="B83" t="s">
        <v>217</v>
      </c>
    </row>
    <row r="84" spans="1:3" x14ac:dyDescent="0.2">
      <c r="A84" t="str">
        <f t="shared" si="1"/>
        <v>083</v>
      </c>
      <c r="B84" t="s">
        <v>217</v>
      </c>
      <c r="C84" t="s">
        <v>210</v>
      </c>
    </row>
    <row r="85" spans="1:3" x14ac:dyDescent="0.2">
      <c r="A85" t="str">
        <f t="shared" si="1"/>
        <v>084</v>
      </c>
      <c r="B85" t="s">
        <v>216</v>
      </c>
      <c r="C85" t="s">
        <v>214</v>
      </c>
    </row>
    <row r="86" spans="1:3" x14ac:dyDescent="0.2">
      <c r="A86" t="str">
        <f t="shared" si="1"/>
        <v>085</v>
      </c>
      <c r="B86" t="s">
        <v>217</v>
      </c>
    </row>
    <row r="87" spans="1:3" x14ac:dyDescent="0.2">
      <c r="A87" t="str">
        <f t="shared" si="1"/>
        <v>086</v>
      </c>
      <c r="B87" t="s">
        <v>217</v>
      </c>
      <c r="C87" t="s">
        <v>211</v>
      </c>
    </row>
    <row r="88" spans="1:3" x14ac:dyDescent="0.2">
      <c r="A88" t="str">
        <f t="shared" si="1"/>
        <v>087</v>
      </c>
      <c r="B88" t="s">
        <v>217</v>
      </c>
      <c r="C88" t="s">
        <v>210</v>
      </c>
    </row>
    <row r="89" spans="1:3" x14ac:dyDescent="0.2">
      <c r="A89" t="str">
        <f t="shared" si="1"/>
        <v>088</v>
      </c>
      <c r="B89" t="s">
        <v>216</v>
      </c>
    </row>
    <row r="90" spans="1:3" x14ac:dyDescent="0.2">
      <c r="A90" t="str">
        <f t="shared" si="1"/>
        <v>089</v>
      </c>
      <c r="B90" t="s">
        <v>218</v>
      </c>
      <c r="C90" t="s">
        <v>214</v>
      </c>
    </row>
    <row r="91" spans="1:3" x14ac:dyDescent="0.2">
      <c r="A91" t="str">
        <f t="shared" si="1"/>
        <v>090</v>
      </c>
      <c r="B91" t="s">
        <v>216</v>
      </c>
      <c r="C91" t="s">
        <v>210</v>
      </c>
    </row>
    <row r="92" spans="1:3" x14ac:dyDescent="0.2">
      <c r="A92" t="str">
        <f t="shared" si="1"/>
        <v>091</v>
      </c>
      <c r="B92" t="s">
        <v>218</v>
      </c>
      <c r="C92" t="s">
        <v>212</v>
      </c>
    </row>
    <row r="93" spans="1:3" x14ac:dyDescent="0.2">
      <c r="A93" t="str">
        <f t="shared" si="1"/>
        <v>092</v>
      </c>
      <c r="B93" t="s">
        <v>217</v>
      </c>
      <c r="C93" t="s">
        <v>214</v>
      </c>
    </row>
    <row r="94" spans="1:3" x14ac:dyDescent="0.2">
      <c r="A94" t="str">
        <f t="shared" si="1"/>
        <v>093</v>
      </c>
      <c r="B94" t="s">
        <v>217</v>
      </c>
    </row>
    <row r="95" spans="1:3" x14ac:dyDescent="0.2">
      <c r="A95" t="str">
        <f t="shared" si="1"/>
        <v>094</v>
      </c>
      <c r="B95" t="s">
        <v>216</v>
      </c>
    </row>
    <row r="96" spans="1:3" x14ac:dyDescent="0.2">
      <c r="A96" t="str">
        <f t="shared" si="1"/>
        <v>095</v>
      </c>
      <c r="B96" t="s">
        <v>216</v>
      </c>
      <c r="C96" t="s">
        <v>211</v>
      </c>
    </row>
    <row r="97" spans="1:3" x14ac:dyDescent="0.2">
      <c r="A97" t="str">
        <f t="shared" si="1"/>
        <v>096</v>
      </c>
      <c r="B97" t="s">
        <v>217</v>
      </c>
    </row>
    <row r="98" spans="1:3" x14ac:dyDescent="0.2">
      <c r="A98" t="str">
        <f t="shared" si="1"/>
        <v>097</v>
      </c>
      <c r="B98" t="s">
        <v>216</v>
      </c>
      <c r="C98" t="s">
        <v>212</v>
      </c>
    </row>
    <row r="99" spans="1:3" x14ac:dyDescent="0.2">
      <c r="A99" t="str">
        <f t="shared" si="1"/>
        <v>098</v>
      </c>
      <c r="B99" t="s">
        <v>217</v>
      </c>
    </row>
    <row r="100" spans="1:3" x14ac:dyDescent="0.2">
      <c r="A100" t="str">
        <f t="shared" si="1"/>
        <v>099</v>
      </c>
      <c r="B100" t="s">
        <v>216</v>
      </c>
      <c r="C100" t="s">
        <v>210</v>
      </c>
    </row>
    <row r="101" spans="1:3" x14ac:dyDescent="0.2">
      <c r="A101" t="str">
        <f t="shared" si="1"/>
        <v>100</v>
      </c>
      <c r="B101" t="s">
        <v>217</v>
      </c>
      <c r="C101" t="s">
        <v>210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0"/>
  <sheetViews>
    <sheetView workbookViewId="0">
      <selection activeCell="I11" sqref="I11"/>
    </sheetView>
  </sheetViews>
  <sheetFormatPr defaultRowHeight="12" x14ac:dyDescent="0.2"/>
  <cols>
    <col min="1" max="3" width="19.83203125" style="2" customWidth="1"/>
    <col min="4" max="4" width="12.83203125" style="2" customWidth="1"/>
    <col min="5" max="5" width="14.83203125" style="2" customWidth="1"/>
    <col min="6" max="6" width="10.83203125" style="2" customWidth="1"/>
    <col min="7" max="16384" width="9.33203125" style="2"/>
  </cols>
  <sheetData>
    <row r="1" spans="1:6" x14ac:dyDescent="0.2">
      <c r="A1" s="12" t="s">
        <v>94</v>
      </c>
      <c r="B1" s="5" t="s">
        <v>95</v>
      </c>
      <c r="C1" s="5" t="s">
        <v>96</v>
      </c>
      <c r="D1" s="5" t="s">
        <v>97</v>
      </c>
      <c r="E1" s="5" t="s">
        <v>98</v>
      </c>
      <c r="F1" s="7" t="s">
        <v>99</v>
      </c>
    </row>
    <row r="2" spans="1:6" x14ac:dyDescent="0.2">
      <c r="A2" s="13" t="s">
        <v>153</v>
      </c>
      <c r="B2" s="13" t="s">
        <v>179</v>
      </c>
      <c r="C2" s="13" t="s">
        <v>157</v>
      </c>
      <c r="D2" s="13" t="s">
        <v>106</v>
      </c>
      <c r="E2" s="13" t="s">
        <v>104</v>
      </c>
      <c r="F2" s="13">
        <v>80</v>
      </c>
    </row>
    <row r="3" spans="1:6" x14ac:dyDescent="0.2">
      <c r="A3" s="13" t="s">
        <v>153</v>
      </c>
      <c r="B3" s="13" t="s">
        <v>179</v>
      </c>
      <c r="C3" s="13" t="s">
        <v>102</v>
      </c>
      <c r="D3" s="13" t="s">
        <v>103</v>
      </c>
      <c r="E3" s="13" t="s">
        <v>104</v>
      </c>
      <c r="F3" s="13">
        <v>80</v>
      </c>
    </row>
    <row r="4" spans="1:6" x14ac:dyDescent="0.2">
      <c r="A4" s="13" t="s">
        <v>153</v>
      </c>
      <c r="B4" s="13" t="s">
        <v>179</v>
      </c>
      <c r="C4" s="13" t="s">
        <v>124</v>
      </c>
      <c r="D4" s="13" t="s">
        <v>103</v>
      </c>
      <c r="E4" s="13" t="s">
        <v>104</v>
      </c>
      <c r="F4" s="13">
        <v>90</v>
      </c>
    </row>
    <row r="5" spans="1:6" x14ac:dyDescent="0.2">
      <c r="A5" s="13" t="s">
        <v>153</v>
      </c>
      <c r="B5" s="13" t="s">
        <v>179</v>
      </c>
      <c r="C5" s="13" t="s">
        <v>105</v>
      </c>
      <c r="D5" s="13" t="s">
        <v>106</v>
      </c>
      <c r="E5" s="13" t="s">
        <v>107</v>
      </c>
      <c r="F5" s="13">
        <v>90</v>
      </c>
    </row>
    <row r="6" spans="1:6" x14ac:dyDescent="0.2">
      <c r="A6" s="13" t="s">
        <v>153</v>
      </c>
      <c r="B6" s="13" t="s">
        <v>179</v>
      </c>
      <c r="C6" s="13" t="s">
        <v>125</v>
      </c>
      <c r="D6" s="13" t="s">
        <v>106</v>
      </c>
      <c r="E6" s="13" t="s">
        <v>107</v>
      </c>
      <c r="F6" s="13">
        <v>80</v>
      </c>
    </row>
    <row r="7" spans="1:6" x14ac:dyDescent="0.2">
      <c r="A7" s="13" t="s">
        <v>153</v>
      </c>
      <c r="B7" s="13" t="s">
        <v>179</v>
      </c>
      <c r="C7" s="13" t="s">
        <v>166</v>
      </c>
      <c r="D7" s="13" t="s">
        <v>106</v>
      </c>
      <c r="E7" s="13" t="s">
        <v>111</v>
      </c>
      <c r="F7" s="13">
        <v>80</v>
      </c>
    </row>
    <row r="8" spans="1:6" x14ac:dyDescent="0.2">
      <c r="A8" s="13" t="s">
        <v>153</v>
      </c>
      <c r="B8" s="13" t="s">
        <v>179</v>
      </c>
      <c r="C8" s="13" t="s">
        <v>185</v>
      </c>
      <c r="D8" s="13" t="s">
        <v>106</v>
      </c>
      <c r="E8" s="13" t="s">
        <v>104</v>
      </c>
      <c r="F8" s="13">
        <v>90</v>
      </c>
    </row>
    <row r="9" spans="1:6" x14ac:dyDescent="0.2">
      <c r="A9" s="13" t="s">
        <v>153</v>
      </c>
      <c r="B9" s="13" t="s">
        <v>179</v>
      </c>
      <c r="C9" s="13" t="s">
        <v>128</v>
      </c>
      <c r="D9" s="13" t="s">
        <v>103</v>
      </c>
      <c r="E9" s="13" t="s">
        <v>114</v>
      </c>
      <c r="F9" s="13">
        <v>80</v>
      </c>
    </row>
    <row r="10" spans="1:6" x14ac:dyDescent="0.2">
      <c r="A10" s="13" t="s">
        <v>153</v>
      </c>
      <c r="B10" s="13" t="s">
        <v>179</v>
      </c>
      <c r="C10" s="13" t="s">
        <v>110</v>
      </c>
      <c r="D10" s="13" t="s">
        <v>103</v>
      </c>
      <c r="E10" s="13" t="s">
        <v>111</v>
      </c>
      <c r="F10" s="13">
        <v>90</v>
      </c>
    </row>
    <row r="11" spans="1:6" x14ac:dyDescent="0.2">
      <c r="A11" s="13" t="s">
        <v>153</v>
      </c>
      <c r="B11" s="13" t="s">
        <v>179</v>
      </c>
      <c r="C11" s="13" t="s">
        <v>167</v>
      </c>
      <c r="D11" s="13" t="s">
        <v>106</v>
      </c>
      <c r="E11" s="13" t="s">
        <v>114</v>
      </c>
      <c r="F11" s="13">
        <v>90</v>
      </c>
    </row>
    <row r="12" spans="1:6" x14ac:dyDescent="0.2">
      <c r="A12" s="13" t="s">
        <v>153</v>
      </c>
      <c r="B12" s="13" t="s">
        <v>179</v>
      </c>
      <c r="C12" s="13" t="s">
        <v>168</v>
      </c>
      <c r="D12" s="13" t="s">
        <v>106</v>
      </c>
      <c r="E12" s="13" t="s">
        <v>114</v>
      </c>
      <c r="F12" s="13">
        <v>80</v>
      </c>
    </row>
    <row r="13" spans="1:6" x14ac:dyDescent="0.2">
      <c r="A13" s="13" t="s">
        <v>153</v>
      </c>
      <c r="B13" s="13" t="s">
        <v>179</v>
      </c>
      <c r="C13" s="13" t="s">
        <v>113</v>
      </c>
      <c r="D13" s="13" t="s">
        <v>106</v>
      </c>
      <c r="E13" s="13" t="s">
        <v>114</v>
      </c>
      <c r="F13" s="13">
        <v>80</v>
      </c>
    </row>
    <row r="14" spans="1:6" x14ac:dyDescent="0.2">
      <c r="A14" s="13" t="s">
        <v>153</v>
      </c>
      <c r="B14" s="13" t="s">
        <v>179</v>
      </c>
      <c r="C14" s="13" t="s">
        <v>130</v>
      </c>
      <c r="D14" s="13" t="s">
        <v>106</v>
      </c>
      <c r="E14" s="13" t="s">
        <v>119</v>
      </c>
      <c r="F14" s="13">
        <v>80</v>
      </c>
    </row>
    <row r="15" spans="1:6" x14ac:dyDescent="0.2">
      <c r="A15" s="13" t="s">
        <v>153</v>
      </c>
      <c r="B15" s="13" t="s">
        <v>179</v>
      </c>
      <c r="C15" s="13" t="s">
        <v>117</v>
      </c>
      <c r="D15" s="13" t="s">
        <v>106</v>
      </c>
      <c r="E15" s="13" t="s">
        <v>104</v>
      </c>
      <c r="F15" s="13">
        <v>80</v>
      </c>
    </row>
    <row r="16" spans="1:6" x14ac:dyDescent="0.2">
      <c r="A16" s="13" t="s">
        <v>153</v>
      </c>
      <c r="B16" s="13" t="s">
        <v>179</v>
      </c>
      <c r="C16" s="13" t="s">
        <v>134</v>
      </c>
      <c r="D16" s="13" t="s">
        <v>106</v>
      </c>
      <c r="E16" s="13" t="s">
        <v>107</v>
      </c>
      <c r="F16" s="13">
        <v>80</v>
      </c>
    </row>
    <row r="17" spans="1:6" x14ac:dyDescent="0.2">
      <c r="A17" s="13" t="s">
        <v>153</v>
      </c>
      <c r="B17" s="13" t="s">
        <v>179</v>
      </c>
      <c r="C17" s="13" t="s">
        <v>136</v>
      </c>
      <c r="D17" s="13" t="s">
        <v>106</v>
      </c>
      <c r="E17" s="13" t="s">
        <v>107</v>
      </c>
      <c r="F17" s="13">
        <v>90</v>
      </c>
    </row>
    <row r="18" spans="1:6" x14ac:dyDescent="0.2">
      <c r="A18" s="13" t="s">
        <v>153</v>
      </c>
      <c r="B18" s="13" t="s">
        <v>179</v>
      </c>
      <c r="C18" s="13" t="s">
        <v>137</v>
      </c>
      <c r="D18" s="13" t="s">
        <v>106</v>
      </c>
      <c r="E18" s="13" t="s">
        <v>111</v>
      </c>
      <c r="F18" s="13">
        <v>80</v>
      </c>
    </row>
    <row r="19" spans="1:6" x14ac:dyDescent="0.2">
      <c r="A19" s="13" t="s">
        <v>153</v>
      </c>
      <c r="B19" s="13" t="s">
        <v>179</v>
      </c>
      <c r="C19" s="13" t="s">
        <v>152</v>
      </c>
      <c r="D19" s="13" t="s">
        <v>106</v>
      </c>
      <c r="E19" s="13" t="s">
        <v>107</v>
      </c>
      <c r="F19" s="13">
        <v>80</v>
      </c>
    </row>
    <row r="20" spans="1:6" x14ac:dyDescent="0.2">
      <c r="A20" s="13" t="s">
        <v>153</v>
      </c>
      <c r="B20" s="13" t="s">
        <v>179</v>
      </c>
      <c r="C20" s="13" t="s">
        <v>139</v>
      </c>
      <c r="D20" s="13" t="s">
        <v>106</v>
      </c>
      <c r="E20" s="13" t="s">
        <v>109</v>
      </c>
      <c r="F20" s="13">
        <v>80</v>
      </c>
    </row>
    <row r="21" spans="1:6" x14ac:dyDescent="0.2">
      <c r="A21" s="13" t="s">
        <v>153</v>
      </c>
      <c r="B21" s="13" t="s">
        <v>179</v>
      </c>
      <c r="C21" s="13" t="s">
        <v>120</v>
      </c>
      <c r="D21" s="13" t="s">
        <v>106</v>
      </c>
      <c r="E21" s="13" t="s">
        <v>111</v>
      </c>
      <c r="F21" s="13">
        <v>80</v>
      </c>
    </row>
    <row r="22" spans="1:6" x14ac:dyDescent="0.2">
      <c r="A22" s="13" t="s">
        <v>153</v>
      </c>
      <c r="B22" s="13" t="s">
        <v>179</v>
      </c>
      <c r="C22" s="13" t="s">
        <v>146</v>
      </c>
      <c r="D22" s="13" t="s">
        <v>103</v>
      </c>
      <c r="E22" s="13" t="s">
        <v>111</v>
      </c>
      <c r="F22" s="13">
        <v>80</v>
      </c>
    </row>
    <row r="23" spans="1:6" x14ac:dyDescent="0.2">
      <c r="A23" s="13" t="s">
        <v>153</v>
      </c>
      <c r="B23" s="13" t="s">
        <v>154</v>
      </c>
      <c r="C23" s="13" t="s">
        <v>102</v>
      </c>
      <c r="D23" s="13" t="s">
        <v>103</v>
      </c>
      <c r="E23" s="13" t="s">
        <v>104</v>
      </c>
      <c r="F23" s="13">
        <v>60</v>
      </c>
    </row>
    <row r="24" spans="1:6" x14ac:dyDescent="0.2">
      <c r="A24" s="13" t="s">
        <v>153</v>
      </c>
      <c r="B24" s="13" t="s">
        <v>154</v>
      </c>
      <c r="C24" s="13" t="s">
        <v>124</v>
      </c>
      <c r="D24" s="13" t="s">
        <v>103</v>
      </c>
      <c r="E24" s="13" t="s">
        <v>104</v>
      </c>
      <c r="F24" s="13">
        <v>70</v>
      </c>
    </row>
    <row r="25" spans="1:6" x14ac:dyDescent="0.2">
      <c r="A25" s="13" t="s">
        <v>153</v>
      </c>
      <c r="B25" s="13" t="s">
        <v>154</v>
      </c>
      <c r="C25" s="13" t="s">
        <v>105</v>
      </c>
      <c r="D25" s="13" t="s">
        <v>106</v>
      </c>
      <c r="E25" s="13" t="s">
        <v>107</v>
      </c>
      <c r="F25" s="13">
        <v>60</v>
      </c>
    </row>
    <row r="26" spans="1:6" x14ac:dyDescent="0.2">
      <c r="A26" s="13" t="s">
        <v>153</v>
      </c>
      <c r="B26" s="13" t="s">
        <v>154</v>
      </c>
      <c r="C26" s="13" t="s">
        <v>125</v>
      </c>
      <c r="D26" s="13" t="s">
        <v>106</v>
      </c>
      <c r="E26" s="13" t="s">
        <v>107</v>
      </c>
      <c r="F26" s="13">
        <v>60</v>
      </c>
    </row>
    <row r="27" spans="1:6" x14ac:dyDescent="0.2">
      <c r="A27" s="13" t="s">
        <v>153</v>
      </c>
      <c r="B27" s="13" t="s">
        <v>154</v>
      </c>
      <c r="C27" s="13" t="s">
        <v>166</v>
      </c>
      <c r="D27" s="13" t="s">
        <v>106</v>
      </c>
      <c r="E27" s="13" t="s">
        <v>111</v>
      </c>
      <c r="F27" s="13">
        <v>70</v>
      </c>
    </row>
    <row r="28" spans="1:6" x14ac:dyDescent="0.2">
      <c r="A28" s="13" t="s">
        <v>153</v>
      </c>
      <c r="B28" s="13" t="s">
        <v>154</v>
      </c>
      <c r="C28" s="13" t="s">
        <v>132</v>
      </c>
      <c r="D28" s="13" t="s">
        <v>106</v>
      </c>
      <c r="E28" s="13" t="s">
        <v>111</v>
      </c>
      <c r="F28" s="13">
        <v>70</v>
      </c>
    </row>
    <row r="29" spans="1:6" x14ac:dyDescent="0.2">
      <c r="A29" s="13" t="s">
        <v>153</v>
      </c>
      <c r="B29" s="13" t="s">
        <v>154</v>
      </c>
      <c r="C29" s="13" t="s">
        <v>126</v>
      </c>
      <c r="D29" s="13" t="s">
        <v>106</v>
      </c>
      <c r="E29" s="13" t="s">
        <v>127</v>
      </c>
      <c r="F29" s="13">
        <v>60</v>
      </c>
    </row>
    <row r="30" spans="1:6" x14ac:dyDescent="0.2">
      <c r="A30" s="13" t="s">
        <v>153</v>
      </c>
      <c r="B30" s="13" t="s">
        <v>154</v>
      </c>
      <c r="C30" s="13" t="s">
        <v>128</v>
      </c>
      <c r="D30" s="13" t="s">
        <v>103</v>
      </c>
      <c r="E30" s="13" t="s">
        <v>114</v>
      </c>
      <c r="F30" s="13">
        <v>70</v>
      </c>
    </row>
    <row r="31" spans="1:6" x14ac:dyDescent="0.2">
      <c r="A31" s="13" t="s">
        <v>153</v>
      </c>
      <c r="B31" s="13" t="s">
        <v>154</v>
      </c>
      <c r="C31" s="13" t="s">
        <v>150</v>
      </c>
      <c r="D31" s="13" t="s">
        <v>103</v>
      </c>
      <c r="E31" s="13" t="s">
        <v>119</v>
      </c>
      <c r="F31" s="13">
        <v>60</v>
      </c>
    </row>
    <row r="32" spans="1:6" x14ac:dyDescent="0.2">
      <c r="A32" s="13" t="s">
        <v>153</v>
      </c>
      <c r="B32" s="13" t="s">
        <v>154</v>
      </c>
      <c r="C32" s="13" t="s">
        <v>110</v>
      </c>
      <c r="D32" s="13" t="s">
        <v>103</v>
      </c>
      <c r="E32" s="13" t="s">
        <v>111</v>
      </c>
      <c r="F32" s="13">
        <v>60</v>
      </c>
    </row>
    <row r="33" spans="1:6" x14ac:dyDescent="0.2">
      <c r="A33" s="13" t="s">
        <v>153</v>
      </c>
      <c r="B33" s="13" t="s">
        <v>154</v>
      </c>
      <c r="C33" s="13" t="s">
        <v>112</v>
      </c>
      <c r="D33" s="13" t="s">
        <v>106</v>
      </c>
      <c r="E33" s="13" t="s">
        <v>111</v>
      </c>
      <c r="F33" s="13">
        <v>70</v>
      </c>
    </row>
    <row r="34" spans="1:6" x14ac:dyDescent="0.2">
      <c r="A34" s="13" t="s">
        <v>153</v>
      </c>
      <c r="B34" s="13" t="s">
        <v>154</v>
      </c>
      <c r="C34" s="13" t="s">
        <v>167</v>
      </c>
      <c r="D34" s="13" t="s">
        <v>106</v>
      </c>
      <c r="E34" s="13" t="s">
        <v>114</v>
      </c>
      <c r="F34" s="13">
        <v>70</v>
      </c>
    </row>
    <row r="35" spans="1:6" x14ac:dyDescent="0.2">
      <c r="A35" s="13" t="s">
        <v>153</v>
      </c>
      <c r="B35" s="13" t="s">
        <v>154</v>
      </c>
      <c r="C35" s="13" t="s">
        <v>168</v>
      </c>
      <c r="D35" s="13" t="s">
        <v>106</v>
      </c>
      <c r="E35" s="13" t="s">
        <v>114</v>
      </c>
      <c r="F35" s="13">
        <v>70</v>
      </c>
    </row>
    <row r="36" spans="1:6" x14ac:dyDescent="0.2">
      <c r="A36" s="13" t="s">
        <v>153</v>
      </c>
      <c r="B36" s="13" t="s">
        <v>154</v>
      </c>
      <c r="C36" s="13" t="s">
        <v>155</v>
      </c>
      <c r="D36" s="13" t="s">
        <v>106</v>
      </c>
      <c r="E36" s="13" t="s">
        <v>111</v>
      </c>
      <c r="F36" s="13">
        <v>60</v>
      </c>
    </row>
    <row r="37" spans="1:6" x14ac:dyDescent="0.2">
      <c r="A37" s="13" t="s">
        <v>153</v>
      </c>
      <c r="B37" s="13" t="s">
        <v>154</v>
      </c>
      <c r="C37" s="13" t="s">
        <v>129</v>
      </c>
      <c r="D37" s="13" t="s">
        <v>103</v>
      </c>
      <c r="E37" s="13" t="s">
        <v>104</v>
      </c>
      <c r="F37" s="13">
        <v>60</v>
      </c>
    </row>
    <row r="38" spans="1:6" x14ac:dyDescent="0.2">
      <c r="A38" s="13" t="s">
        <v>153</v>
      </c>
      <c r="B38" s="13" t="s">
        <v>154</v>
      </c>
      <c r="C38" s="13" t="s">
        <v>113</v>
      </c>
      <c r="D38" s="13" t="s">
        <v>106</v>
      </c>
      <c r="E38" s="13" t="s">
        <v>114</v>
      </c>
      <c r="F38" s="13">
        <v>70</v>
      </c>
    </row>
    <row r="39" spans="1:6" x14ac:dyDescent="0.2">
      <c r="A39" s="13" t="s">
        <v>153</v>
      </c>
      <c r="B39" s="13" t="s">
        <v>154</v>
      </c>
      <c r="C39" s="13" t="s">
        <v>130</v>
      </c>
      <c r="D39" s="13" t="s">
        <v>106</v>
      </c>
      <c r="E39" s="13" t="s">
        <v>119</v>
      </c>
      <c r="F39" s="13">
        <v>70</v>
      </c>
    </row>
    <row r="40" spans="1:6" x14ac:dyDescent="0.2">
      <c r="A40" s="13" t="s">
        <v>153</v>
      </c>
      <c r="B40" s="13" t="s">
        <v>154</v>
      </c>
      <c r="C40" s="13" t="s">
        <v>115</v>
      </c>
      <c r="D40" s="13" t="s">
        <v>106</v>
      </c>
      <c r="E40" s="13" t="s">
        <v>111</v>
      </c>
      <c r="F40" s="13">
        <v>70</v>
      </c>
    </row>
    <row r="41" spans="1:6" x14ac:dyDescent="0.2">
      <c r="A41" s="13" t="s">
        <v>153</v>
      </c>
      <c r="B41" s="13" t="s">
        <v>154</v>
      </c>
      <c r="C41" s="13" t="s">
        <v>116</v>
      </c>
      <c r="D41" s="13" t="s">
        <v>103</v>
      </c>
      <c r="E41" s="13" t="s">
        <v>111</v>
      </c>
      <c r="F41" s="13">
        <v>60</v>
      </c>
    </row>
    <row r="42" spans="1:6" x14ac:dyDescent="0.2">
      <c r="A42" s="13" t="s">
        <v>153</v>
      </c>
      <c r="B42" s="13" t="s">
        <v>154</v>
      </c>
      <c r="C42" s="13" t="s">
        <v>117</v>
      </c>
      <c r="D42" s="13" t="s">
        <v>106</v>
      </c>
      <c r="E42" s="13" t="s">
        <v>104</v>
      </c>
      <c r="F42" s="13">
        <v>60</v>
      </c>
    </row>
    <row r="43" spans="1:6" x14ac:dyDescent="0.2">
      <c r="A43" s="13" t="s">
        <v>153</v>
      </c>
      <c r="B43" s="13" t="s">
        <v>154</v>
      </c>
      <c r="C43" s="13" t="s">
        <v>134</v>
      </c>
      <c r="D43" s="13" t="s">
        <v>106</v>
      </c>
      <c r="E43" s="13" t="s">
        <v>107</v>
      </c>
      <c r="F43" s="13">
        <v>60</v>
      </c>
    </row>
    <row r="44" spans="1:6" x14ac:dyDescent="0.2">
      <c r="A44" s="13" t="s">
        <v>153</v>
      </c>
      <c r="B44" s="13" t="s">
        <v>154</v>
      </c>
      <c r="C44" s="13" t="s">
        <v>149</v>
      </c>
      <c r="D44" s="13" t="s">
        <v>106</v>
      </c>
      <c r="E44" s="13" t="s">
        <v>111</v>
      </c>
      <c r="F44" s="13">
        <v>60</v>
      </c>
    </row>
    <row r="45" spans="1:6" x14ac:dyDescent="0.2">
      <c r="A45" s="13" t="s">
        <v>153</v>
      </c>
      <c r="B45" s="13" t="s">
        <v>154</v>
      </c>
      <c r="C45" s="13" t="s">
        <v>137</v>
      </c>
      <c r="D45" s="13" t="s">
        <v>106</v>
      </c>
      <c r="E45" s="13" t="s">
        <v>111</v>
      </c>
      <c r="F45" s="13">
        <v>70</v>
      </c>
    </row>
    <row r="46" spans="1:6" x14ac:dyDescent="0.2">
      <c r="A46" s="13" t="s">
        <v>153</v>
      </c>
      <c r="B46" s="13" t="s">
        <v>154</v>
      </c>
      <c r="C46" s="13" t="s">
        <v>120</v>
      </c>
      <c r="D46" s="13" t="s">
        <v>106</v>
      </c>
      <c r="E46" s="13" t="s">
        <v>111</v>
      </c>
      <c r="F46" s="13">
        <v>70</v>
      </c>
    </row>
    <row r="47" spans="1:6" x14ac:dyDescent="0.2">
      <c r="A47" s="13" t="s">
        <v>153</v>
      </c>
      <c r="B47" s="13" t="s">
        <v>154</v>
      </c>
      <c r="C47" s="13" t="s">
        <v>146</v>
      </c>
      <c r="D47" s="13" t="s">
        <v>103</v>
      </c>
      <c r="E47" s="13" t="s">
        <v>111</v>
      </c>
      <c r="F47" s="13">
        <v>60</v>
      </c>
    </row>
    <row r="48" spans="1:6" x14ac:dyDescent="0.2">
      <c r="A48" s="13" t="s">
        <v>153</v>
      </c>
      <c r="B48" s="13" t="s">
        <v>206</v>
      </c>
      <c r="C48" s="13" t="s">
        <v>157</v>
      </c>
      <c r="D48" s="13" t="s">
        <v>106</v>
      </c>
      <c r="E48" s="13" t="s">
        <v>104</v>
      </c>
      <c r="F48" s="13">
        <v>2270</v>
      </c>
    </row>
    <row r="49" spans="1:6" x14ac:dyDescent="0.2">
      <c r="A49" s="13" t="s">
        <v>153</v>
      </c>
      <c r="B49" s="13" t="s">
        <v>206</v>
      </c>
      <c r="C49" s="13" t="s">
        <v>207</v>
      </c>
      <c r="D49" s="13" t="s">
        <v>103</v>
      </c>
      <c r="E49" s="13" t="s">
        <v>104</v>
      </c>
      <c r="F49" s="13">
        <v>2270</v>
      </c>
    </row>
    <row r="50" spans="1:6" x14ac:dyDescent="0.2">
      <c r="A50" s="13" t="s">
        <v>153</v>
      </c>
      <c r="B50" s="13" t="s">
        <v>206</v>
      </c>
      <c r="C50" s="13" t="s">
        <v>105</v>
      </c>
      <c r="D50" s="13" t="s">
        <v>106</v>
      </c>
      <c r="E50" s="13" t="s">
        <v>107</v>
      </c>
      <c r="F50" s="13">
        <v>2270</v>
      </c>
    </row>
    <row r="51" spans="1:6" x14ac:dyDescent="0.2">
      <c r="A51" s="13" t="s">
        <v>153</v>
      </c>
      <c r="B51" s="13" t="s">
        <v>206</v>
      </c>
      <c r="C51" s="13" t="s">
        <v>125</v>
      </c>
      <c r="D51" s="13" t="s">
        <v>106</v>
      </c>
      <c r="E51" s="13" t="s">
        <v>107</v>
      </c>
      <c r="F51" s="13">
        <v>2280</v>
      </c>
    </row>
    <row r="52" spans="1:6" x14ac:dyDescent="0.2">
      <c r="A52" s="13" t="s">
        <v>153</v>
      </c>
      <c r="B52" s="13" t="s">
        <v>206</v>
      </c>
      <c r="C52" s="13" t="s">
        <v>208</v>
      </c>
      <c r="D52" s="13" t="s">
        <v>106</v>
      </c>
      <c r="E52" s="13" t="s">
        <v>111</v>
      </c>
      <c r="F52" s="13">
        <v>2270</v>
      </c>
    </row>
    <row r="53" spans="1:6" x14ac:dyDescent="0.2">
      <c r="A53" s="13" t="s">
        <v>153</v>
      </c>
      <c r="B53" s="13" t="s">
        <v>206</v>
      </c>
      <c r="C53" s="13" t="s">
        <v>132</v>
      </c>
      <c r="D53" s="13" t="s">
        <v>106</v>
      </c>
      <c r="E53" s="13" t="s">
        <v>111</v>
      </c>
      <c r="F53" s="13">
        <v>2280</v>
      </c>
    </row>
    <row r="54" spans="1:6" x14ac:dyDescent="0.2">
      <c r="A54" s="13" t="s">
        <v>153</v>
      </c>
      <c r="B54" s="13" t="s">
        <v>206</v>
      </c>
      <c r="C54" s="13" t="s">
        <v>128</v>
      </c>
      <c r="D54" s="13" t="s">
        <v>103</v>
      </c>
      <c r="E54" s="13" t="s">
        <v>114</v>
      </c>
      <c r="F54" s="13">
        <v>2270</v>
      </c>
    </row>
    <row r="55" spans="1:6" x14ac:dyDescent="0.2">
      <c r="A55" s="13" t="s">
        <v>153</v>
      </c>
      <c r="B55" s="13" t="s">
        <v>206</v>
      </c>
      <c r="C55" s="13" t="s">
        <v>110</v>
      </c>
      <c r="D55" s="13" t="s">
        <v>103</v>
      </c>
      <c r="E55" s="13" t="s">
        <v>111</v>
      </c>
      <c r="F55" s="13">
        <v>2270</v>
      </c>
    </row>
    <row r="56" spans="1:6" x14ac:dyDescent="0.2">
      <c r="A56" s="13" t="s">
        <v>153</v>
      </c>
      <c r="B56" s="13" t="s">
        <v>206</v>
      </c>
      <c r="C56" s="13" t="s">
        <v>167</v>
      </c>
      <c r="D56" s="13" t="s">
        <v>106</v>
      </c>
      <c r="E56" s="13" t="s">
        <v>114</v>
      </c>
      <c r="F56" s="13">
        <v>2270</v>
      </c>
    </row>
    <row r="57" spans="1:6" x14ac:dyDescent="0.2">
      <c r="A57" s="13" t="s">
        <v>153</v>
      </c>
      <c r="B57" s="13" t="s">
        <v>206</v>
      </c>
      <c r="C57" s="13" t="s">
        <v>168</v>
      </c>
      <c r="D57" s="13" t="s">
        <v>106</v>
      </c>
      <c r="E57" s="13" t="s">
        <v>114</v>
      </c>
      <c r="F57" s="13">
        <v>2270</v>
      </c>
    </row>
    <row r="58" spans="1:6" x14ac:dyDescent="0.2">
      <c r="A58" s="13" t="s">
        <v>153</v>
      </c>
      <c r="B58" s="13" t="s">
        <v>206</v>
      </c>
      <c r="C58" s="13" t="s">
        <v>113</v>
      </c>
      <c r="D58" s="13" t="s">
        <v>106</v>
      </c>
      <c r="E58" s="13" t="s">
        <v>114</v>
      </c>
      <c r="F58" s="13">
        <v>2280</v>
      </c>
    </row>
    <row r="59" spans="1:6" x14ac:dyDescent="0.2">
      <c r="A59" s="13" t="s">
        <v>153</v>
      </c>
      <c r="B59" s="13" t="s">
        <v>206</v>
      </c>
      <c r="C59" s="13" t="s">
        <v>117</v>
      </c>
      <c r="D59" s="13" t="s">
        <v>106</v>
      </c>
      <c r="E59" s="13" t="s">
        <v>104</v>
      </c>
      <c r="F59" s="13">
        <v>2270</v>
      </c>
    </row>
    <row r="60" spans="1:6" x14ac:dyDescent="0.2">
      <c r="A60" s="13" t="s">
        <v>153</v>
      </c>
      <c r="B60" s="13" t="s">
        <v>206</v>
      </c>
      <c r="C60" s="13" t="s">
        <v>146</v>
      </c>
      <c r="D60" s="13" t="s">
        <v>103</v>
      </c>
      <c r="E60" s="13" t="s">
        <v>111</v>
      </c>
      <c r="F60" s="13">
        <v>2280</v>
      </c>
    </row>
    <row r="61" spans="1:6" x14ac:dyDescent="0.2">
      <c r="A61" s="13" t="s">
        <v>160</v>
      </c>
      <c r="B61" s="13" t="s">
        <v>161</v>
      </c>
      <c r="C61" s="13" t="s">
        <v>162</v>
      </c>
      <c r="D61" s="13" t="s">
        <v>106</v>
      </c>
      <c r="E61" s="13" t="s">
        <v>111</v>
      </c>
      <c r="F61" s="13">
        <v>70</v>
      </c>
    </row>
    <row r="62" spans="1:6" x14ac:dyDescent="0.2">
      <c r="A62" s="13" t="s">
        <v>160</v>
      </c>
      <c r="B62" s="13" t="s">
        <v>161</v>
      </c>
      <c r="C62" s="13" t="s">
        <v>102</v>
      </c>
      <c r="D62" s="13" t="s">
        <v>103</v>
      </c>
      <c r="E62" s="13" t="s">
        <v>104</v>
      </c>
      <c r="F62" s="13">
        <v>80</v>
      </c>
    </row>
    <row r="63" spans="1:6" x14ac:dyDescent="0.2">
      <c r="A63" s="13" t="s">
        <v>160</v>
      </c>
      <c r="B63" s="13" t="s">
        <v>161</v>
      </c>
      <c r="C63" s="13" t="s">
        <v>124</v>
      </c>
      <c r="D63" s="13" t="s">
        <v>103</v>
      </c>
      <c r="E63" s="13" t="s">
        <v>104</v>
      </c>
      <c r="F63" s="13">
        <v>80</v>
      </c>
    </row>
    <row r="64" spans="1:6" x14ac:dyDescent="0.2">
      <c r="A64" s="13" t="s">
        <v>160</v>
      </c>
      <c r="B64" s="13" t="s">
        <v>161</v>
      </c>
      <c r="C64" s="13" t="s">
        <v>125</v>
      </c>
      <c r="D64" s="13" t="s">
        <v>106</v>
      </c>
      <c r="E64" s="13" t="s">
        <v>107</v>
      </c>
      <c r="F64" s="13">
        <v>80</v>
      </c>
    </row>
    <row r="65" spans="1:6" x14ac:dyDescent="0.2">
      <c r="A65" s="13" t="s">
        <v>160</v>
      </c>
      <c r="B65" s="13" t="s">
        <v>161</v>
      </c>
      <c r="C65" s="13" t="s">
        <v>133</v>
      </c>
      <c r="D65" s="13" t="s">
        <v>106</v>
      </c>
      <c r="E65" s="13" t="s">
        <v>127</v>
      </c>
      <c r="F65" s="13">
        <v>70</v>
      </c>
    </row>
    <row r="66" spans="1:6" x14ac:dyDescent="0.2">
      <c r="A66" s="13" t="s">
        <v>160</v>
      </c>
      <c r="B66" s="13" t="s">
        <v>161</v>
      </c>
      <c r="C66" s="13" t="s">
        <v>126</v>
      </c>
      <c r="D66" s="13" t="s">
        <v>106</v>
      </c>
      <c r="E66" s="13" t="s">
        <v>127</v>
      </c>
      <c r="F66" s="13">
        <v>80</v>
      </c>
    </row>
    <row r="67" spans="1:6" x14ac:dyDescent="0.2">
      <c r="A67" s="13" t="s">
        <v>160</v>
      </c>
      <c r="B67" s="13" t="s">
        <v>161</v>
      </c>
      <c r="C67" s="13" t="s">
        <v>108</v>
      </c>
      <c r="D67" s="13" t="s">
        <v>106</v>
      </c>
      <c r="E67" s="13" t="s">
        <v>109</v>
      </c>
      <c r="F67" s="13">
        <v>80</v>
      </c>
    </row>
    <row r="68" spans="1:6" x14ac:dyDescent="0.2">
      <c r="A68" s="13" t="s">
        <v>160</v>
      </c>
      <c r="B68" s="13" t="s">
        <v>161</v>
      </c>
      <c r="C68" s="13" t="s">
        <v>110</v>
      </c>
      <c r="D68" s="13" t="s">
        <v>103</v>
      </c>
      <c r="E68" s="13" t="s">
        <v>111</v>
      </c>
      <c r="F68" s="13">
        <v>70</v>
      </c>
    </row>
    <row r="69" spans="1:6" x14ac:dyDescent="0.2">
      <c r="A69" s="13" t="s">
        <v>160</v>
      </c>
      <c r="B69" s="13" t="s">
        <v>161</v>
      </c>
      <c r="C69" s="13" t="s">
        <v>163</v>
      </c>
      <c r="D69" s="13" t="s">
        <v>106</v>
      </c>
      <c r="E69" s="13" t="s">
        <v>104</v>
      </c>
      <c r="F69" s="13">
        <v>70</v>
      </c>
    </row>
    <row r="70" spans="1:6" x14ac:dyDescent="0.2">
      <c r="A70" s="13" t="s">
        <v>160</v>
      </c>
      <c r="B70" s="13" t="s">
        <v>161</v>
      </c>
      <c r="C70" s="13" t="s">
        <v>177</v>
      </c>
      <c r="D70" s="13" t="s">
        <v>106</v>
      </c>
      <c r="E70" s="13" t="s">
        <v>109</v>
      </c>
      <c r="F70" s="13">
        <v>80</v>
      </c>
    </row>
    <row r="71" spans="1:6" x14ac:dyDescent="0.2">
      <c r="A71" s="13" t="s">
        <v>160</v>
      </c>
      <c r="B71" s="13" t="s">
        <v>161</v>
      </c>
      <c r="C71" s="13" t="s">
        <v>113</v>
      </c>
      <c r="D71" s="13" t="s">
        <v>106</v>
      </c>
      <c r="E71" s="13" t="s">
        <v>114</v>
      </c>
      <c r="F71" s="13">
        <v>80</v>
      </c>
    </row>
    <row r="72" spans="1:6" x14ac:dyDescent="0.2">
      <c r="A72" s="13" t="s">
        <v>160</v>
      </c>
      <c r="B72" s="13" t="s">
        <v>161</v>
      </c>
      <c r="C72" s="13" t="s">
        <v>130</v>
      </c>
      <c r="D72" s="13" t="s">
        <v>106</v>
      </c>
      <c r="E72" s="13" t="s">
        <v>119</v>
      </c>
      <c r="F72" s="13">
        <v>70</v>
      </c>
    </row>
    <row r="73" spans="1:6" x14ac:dyDescent="0.2">
      <c r="A73" s="13" t="s">
        <v>160</v>
      </c>
      <c r="B73" s="13" t="s">
        <v>161</v>
      </c>
      <c r="C73" s="13" t="s">
        <v>115</v>
      </c>
      <c r="D73" s="13" t="s">
        <v>106</v>
      </c>
      <c r="E73" s="13" t="s">
        <v>111</v>
      </c>
      <c r="F73" s="13">
        <v>80</v>
      </c>
    </row>
    <row r="74" spans="1:6" x14ac:dyDescent="0.2">
      <c r="A74" s="13" t="s">
        <v>160</v>
      </c>
      <c r="B74" s="13" t="s">
        <v>161</v>
      </c>
      <c r="C74" s="13" t="s">
        <v>116</v>
      </c>
      <c r="D74" s="13" t="s">
        <v>103</v>
      </c>
      <c r="E74" s="13" t="s">
        <v>111</v>
      </c>
      <c r="F74" s="13">
        <v>70</v>
      </c>
    </row>
    <row r="75" spans="1:6" x14ac:dyDescent="0.2">
      <c r="A75" s="13" t="s">
        <v>160</v>
      </c>
      <c r="B75" s="13" t="s">
        <v>161</v>
      </c>
      <c r="C75" s="13" t="s">
        <v>117</v>
      </c>
      <c r="D75" s="13" t="s">
        <v>106</v>
      </c>
      <c r="E75" s="13" t="s">
        <v>104</v>
      </c>
      <c r="F75" s="13">
        <v>70</v>
      </c>
    </row>
    <row r="76" spans="1:6" x14ac:dyDescent="0.2">
      <c r="A76" s="13" t="s">
        <v>160</v>
      </c>
      <c r="B76" s="13" t="s">
        <v>161</v>
      </c>
      <c r="C76" s="13" t="s">
        <v>164</v>
      </c>
      <c r="D76" s="13" t="s">
        <v>106</v>
      </c>
      <c r="E76" s="13" t="s">
        <v>104</v>
      </c>
      <c r="F76" s="13">
        <v>70</v>
      </c>
    </row>
    <row r="77" spans="1:6" x14ac:dyDescent="0.2">
      <c r="A77" s="13" t="s">
        <v>160</v>
      </c>
      <c r="B77" s="13" t="s">
        <v>161</v>
      </c>
      <c r="C77" s="13" t="s">
        <v>135</v>
      </c>
      <c r="D77" s="13" t="s">
        <v>106</v>
      </c>
      <c r="E77" s="13" t="s">
        <v>104</v>
      </c>
      <c r="F77" s="13">
        <v>70</v>
      </c>
    </row>
    <row r="78" spans="1:6" x14ac:dyDescent="0.2">
      <c r="A78" s="13" t="s">
        <v>160</v>
      </c>
      <c r="B78" s="13" t="s">
        <v>161</v>
      </c>
      <c r="C78" s="13" t="s">
        <v>136</v>
      </c>
      <c r="D78" s="13" t="s">
        <v>106</v>
      </c>
      <c r="E78" s="13" t="s">
        <v>107</v>
      </c>
      <c r="F78" s="13">
        <v>80</v>
      </c>
    </row>
    <row r="79" spans="1:6" x14ac:dyDescent="0.2">
      <c r="A79" s="13" t="s">
        <v>160</v>
      </c>
      <c r="B79" s="13" t="s">
        <v>161</v>
      </c>
      <c r="C79" s="13" t="s">
        <v>137</v>
      </c>
      <c r="D79" s="13" t="s">
        <v>106</v>
      </c>
      <c r="E79" s="13" t="s">
        <v>111</v>
      </c>
      <c r="F79" s="13">
        <v>80</v>
      </c>
    </row>
    <row r="80" spans="1:6" x14ac:dyDescent="0.2">
      <c r="A80" s="13" t="s">
        <v>160</v>
      </c>
      <c r="B80" s="13" t="s">
        <v>161</v>
      </c>
      <c r="C80" s="13" t="s">
        <v>178</v>
      </c>
      <c r="D80" s="13" t="s">
        <v>106</v>
      </c>
      <c r="E80" s="13" t="s">
        <v>104</v>
      </c>
      <c r="F80" s="13">
        <v>80</v>
      </c>
    </row>
    <row r="81" spans="1:6" x14ac:dyDescent="0.2">
      <c r="A81" s="13" t="s">
        <v>160</v>
      </c>
      <c r="B81" s="13" t="s">
        <v>161</v>
      </c>
      <c r="C81" s="13" t="s">
        <v>139</v>
      </c>
      <c r="D81" s="13" t="s">
        <v>106</v>
      </c>
      <c r="E81" s="13" t="s">
        <v>109</v>
      </c>
      <c r="F81" s="13">
        <v>80</v>
      </c>
    </row>
    <row r="82" spans="1:6" x14ac:dyDescent="0.2">
      <c r="A82" s="13" t="s">
        <v>160</v>
      </c>
      <c r="B82" s="13" t="s">
        <v>161</v>
      </c>
      <c r="C82" s="13" t="s">
        <v>145</v>
      </c>
      <c r="D82" s="13" t="s">
        <v>106</v>
      </c>
      <c r="E82" s="13" t="s">
        <v>119</v>
      </c>
      <c r="F82" s="13">
        <v>80</v>
      </c>
    </row>
    <row r="83" spans="1:6" x14ac:dyDescent="0.2">
      <c r="A83" s="13" t="s">
        <v>160</v>
      </c>
      <c r="B83" s="13" t="s">
        <v>161</v>
      </c>
      <c r="C83" s="13" t="s">
        <v>165</v>
      </c>
      <c r="D83" s="13" t="s">
        <v>106</v>
      </c>
      <c r="E83" s="13" t="s">
        <v>114</v>
      </c>
      <c r="F83" s="13">
        <v>70</v>
      </c>
    </row>
    <row r="84" spans="1:6" x14ac:dyDescent="0.2">
      <c r="A84" s="13" t="s">
        <v>160</v>
      </c>
      <c r="B84" s="13" t="s">
        <v>183</v>
      </c>
      <c r="C84" s="13" t="s">
        <v>102</v>
      </c>
      <c r="D84" s="13" t="s">
        <v>103</v>
      </c>
      <c r="E84" s="13" t="s">
        <v>104</v>
      </c>
      <c r="F84" s="13">
        <v>90</v>
      </c>
    </row>
    <row r="85" spans="1:6" x14ac:dyDescent="0.2">
      <c r="A85" s="13" t="s">
        <v>160</v>
      </c>
      <c r="B85" s="13" t="s">
        <v>183</v>
      </c>
      <c r="C85" s="13" t="s">
        <v>124</v>
      </c>
      <c r="D85" s="13" t="s">
        <v>103</v>
      </c>
      <c r="E85" s="13" t="s">
        <v>104</v>
      </c>
      <c r="F85" s="13">
        <v>90</v>
      </c>
    </row>
    <row r="86" spans="1:6" x14ac:dyDescent="0.2">
      <c r="A86" s="13" t="s">
        <v>160</v>
      </c>
      <c r="B86" s="13" t="s">
        <v>183</v>
      </c>
      <c r="C86" s="13" t="s">
        <v>105</v>
      </c>
      <c r="D86" s="13" t="s">
        <v>106</v>
      </c>
      <c r="E86" s="13" t="s">
        <v>107</v>
      </c>
      <c r="F86" s="13">
        <v>90</v>
      </c>
    </row>
    <row r="87" spans="1:6" x14ac:dyDescent="0.2">
      <c r="A87" s="13" t="s">
        <v>160</v>
      </c>
      <c r="B87" s="13" t="s">
        <v>183</v>
      </c>
      <c r="C87" s="13" t="s">
        <v>126</v>
      </c>
      <c r="D87" s="13" t="s">
        <v>106</v>
      </c>
      <c r="E87" s="13" t="s">
        <v>127</v>
      </c>
      <c r="F87" s="13">
        <v>100</v>
      </c>
    </row>
    <row r="88" spans="1:6" x14ac:dyDescent="0.2">
      <c r="A88" s="13" t="s">
        <v>160</v>
      </c>
      <c r="B88" s="13" t="s">
        <v>183</v>
      </c>
      <c r="C88" s="13" t="s">
        <v>185</v>
      </c>
      <c r="D88" s="13" t="s">
        <v>106</v>
      </c>
      <c r="E88" s="13" t="s">
        <v>104</v>
      </c>
      <c r="F88" s="13">
        <v>100</v>
      </c>
    </row>
    <row r="89" spans="1:6" x14ac:dyDescent="0.2">
      <c r="A89" s="13" t="s">
        <v>160</v>
      </c>
      <c r="B89" s="13" t="s">
        <v>183</v>
      </c>
      <c r="C89" s="13" t="s">
        <v>184</v>
      </c>
      <c r="D89" s="13" t="s">
        <v>106</v>
      </c>
      <c r="E89" s="13" t="s">
        <v>104</v>
      </c>
      <c r="F89" s="13">
        <v>90</v>
      </c>
    </row>
    <row r="90" spans="1:6" x14ac:dyDescent="0.2">
      <c r="A90" s="13" t="s">
        <v>160</v>
      </c>
      <c r="B90" s="13" t="s">
        <v>183</v>
      </c>
      <c r="C90" s="13" t="s">
        <v>110</v>
      </c>
      <c r="D90" s="13" t="s">
        <v>103</v>
      </c>
      <c r="E90" s="13" t="s">
        <v>111</v>
      </c>
      <c r="F90" s="13">
        <v>100</v>
      </c>
    </row>
    <row r="91" spans="1:6" x14ac:dyDescent="0.2">
      <c r="A91" s="13" t="s">
        <v>160</v>
      </c>
      <c r="B91" s="13" t="s">
        <v>183</v>
      </c>
      <c r="C91" s="13" t="s">
        <v>112</v>
      </c>
      <c r="D91" s="13" t="s">
        <v>106</v>
      </c>
      <c r="E91" s="13" t="s">
        <v>111</v>
      </c>
      <c r="F91" s="13">
        <v>90</v>
      </c>
    </row>
    <row r="92" spans="1:6" x14ac:dyDescent="0.2">
      <c r="A92" s="13" t="s">
        <v>160</v>
      </c>
      <c r="B92" s="13" t="s">
        <v>183</v>
      </c>
      <c r="C92" s="13" t="s">
        <v>168</v>
      </c>
      <c r="D92" s="13" t="s">
        <v>106</v>
      </c>
      <c r="E92" s="13" t="s">
        <v>114</v>
      </c>
      <c r="F92" s="13">
        <v>90</v>
      </c>
    </row>
    <row r="93" spans="1:6" x14ac:dyDescent="0.2">
      <c r="A93" s="13" t="s">
        <v>160</v>
      </c>
      <c r="B93" s="13" t="s">
        <v>183</v>
      </c>
      <c r="C93" s="13" t="s">
        <v>155</v>
      </c>
      <c r="D93" s="13" t="s">
        <v>106</v>
      </c>
      <c r="E93" s="13" t="s">
        <v>111</v>
      </c>
      <c r="F93" s="13">
        <v>100</v>
      </c>
    </row>
    <row r="94" spans="1:6" x14ac:dyDescent="0.2">
      <c r="A94" s="13" t="s">
        <v>160</v>
      </c>
      <c r="B94" s="13" t="s">
        <v>183</v>
      </c>
      <c r="C94" s="13" t="s">
        <v>129</v>
      </c>
      <c r="D94" s="13" t="s">
        <v>103</v>
      </c>
      <c r="E94" s="13" t="s">
        <v>104</v>
      </c>
      <c r="F94" s="13">
        <v>100</v>
      </c>
    </row>
    <row r="95" spans="1:6" x14ac:dyDescent="0.2">
      <c r="A95" s="13" t="s">
        <v>160</v>
      </c>
      <c r="B95" s="13" t="s">
        <v>183</v>
      </c>
      <c r="C95" s="13" t="s">
        <v>113</v>
      </c>
      <c r="D95" s="13" t="s">
        <v>106</v>
      </c>
      <c r="E95" s="13" t="s">
        <v>114</v>
      </c>
      <c r="F95" s="13">
        <v>90</v>
      </c>
    </row>
    <row r="96" spans="1:6" x14ac:dyDescent="0.2">
      <c r="A96" s="13" t="s">
        <v>160</v>
      </c>
      <c r="B96" s="13" t="s">
        <v>183</v>
      </c>
      <c r="C96" s="13" t="s">
        <v>186</v>
      </c>
      <c r="D96" s="13" t="s">
        <v>106</v>
      </c>
      <c r="E96" s="13" t="s">
        <v>111</v>
      </c>
      <c r="F96" s="13">
        <v>100</v>
      </c>
    </row>
    <row r="97" spans="1:6" x14ac:dyDescent="0.2">
      <c r="A97" s="13" t="s">
        <v>160</v>
      </c>
      <c r="B97" s="13" t="s">
        <v>183</v>
      </c>
      <c r="C97" s="13" t="s">
        <v>130</v>
      </c>
      <c r="D97" s="13" t="s">
        <v>106</v>
      </c>
      <c r="E97" s="13" t="s">
        <v>119</v>
      </c>
      <c r="F97" s="13">
        <v>90</v>
      </c>
    </row>
    <row r="98" spans="1:6" x14ac:dyDescent="0.2">
      <c r="A98" s="13" t="s">
        <v>160</v>
      </c>
      <c r="B98" s="13" t="s">
        <v>183</v>
      </c>
      <c r="C98" s="13" t="s">
        <v>115</v>
      </c>
      <c r="D98" s="13" t="s">
        <v>106</v>
      </c>
      <c r="E98" s="13" t="s">
        <v>111</v>
      </c>
      <c r="F98" s="13">
        <v>100</v>
      </c>
    </row>
    <row r="99" spans="1:6" x14ac:dyDescent="0.2">
      <c r="A99" s="13" t="s">
        <v>160</v>
      </c>
      <c r="B99" s="13" t="s">
        <v>183</v>
      </c>
      <c r="C99" s="13" t="s">
        <v>116</v>
      </c>
      <c r="D99" s="13" t="s">
        <v>103</v>
      </c>
      <c r="E99" s="13" t="s">
        <v>111</v>
      </c>
      <c r="F99" s="13">
        <v>90</v>
      </c>
    </row>
    <row r="100" spans="1:6" x14ac:dyDescent="0.2">
      <c r="A100" s="13" t="s">
        <v>160</v>
      </c>
      <c r="B100" s="13" t="s">
        <v>183</v>
      </c>
      <c r="C100" s="13" t="s">
        <v>176</v>
      </c>
      <c r="D100" s="13" t="s">
        <v>106</v>
      </c>
      <c r="E100" s="13" t="s">
        <v>114</v>
      </c>
      <c r="F100" s="13">
        <v>90</v>
      </c>
    </row>
    <row r="101" spans="1:6" x14ac:dyDescent="0.2">
      <c r="A101" s="13" t="s">
        <v>160</v>
      </c>
      <c r="B101" s="13" t="s">
        <v>183</v>
      </c>
      <c r="C101" s="13" t="s">
        <v>117</v>
      </c>
      <c r="D101" s="13" t="s">
        <v>106</v>
      </c>
      <c r="E101" s="13" t="s">
        <v>104</v>
      </c>
      <c r="F101" s="13">
        <v>90</v>
      </c>
    </row>
    <row r="102" spans="1:6" x14ac:dyDescent="0.2">
      <c r="A102" s="13" t="s">
        <v>160</v>
      </c>
      <c r="B102" s="13" t="s">
        <v>183</v>
      </c>
      <c r="C102" s="13" t="s">
        <v>134</v>
      </c>
      <c r="D102" s="13" t="s">
        <v>106</v>
      </c>
      <c r="E102" s="13" t="s">
        <v>107</v>
      </c>
      <c r="F102" s="13">
        <v>100</v>
      </c>
    </row>
    <row r="103" spans="1:6" x14ac:dyDescent="0.2">
      <c r="A103" s="13" t="s">
        <v>160</v>
      </c>
      <c r="B103" s="13" t="s">
        <v>183</v>
      </c>
      <c r="C103" s="13" t="s">
        <v>149</v>
      </c>
      <c r="D103" s="13" t="s">
        <v>106</v>
      </c>
      <c r="E103" s="13" t="s">
        <v>111</v>
      </c>
      <c r="F103" s="13">
        <v>90</v>
      </c>
    </row>
    <row r="104" spans="1:6" x14ac:dyDescent="0.2">
      <c r="A104" s="13" t="s">
        <v>160</v>
      </c>
      <c r="B104" s="13" t="s">
        <v>183</v>
      </c>
      <c r="C104" s="13" t="s">
        <v>135</v>
      </c>
      <c r="D104" s="13" t="s">
        <v>106</v>
      </c>
      <c r="E104" s="13" t="s">
        <v>104</v>
      </c>
      <c r="F104" s="13">
        <v>90</v>
      </c>
    </row>
    <row r="105" spans="1:6" x14ac:dyDescent="0.2">
      <c r="A105" s="13" t="s">
        <v>160</v>
      </c>
      <c r="B105" s="13" t="s">
        <v>183</v>
      </c>
      <c r="C105" s="13" t="s">
        <v>187</v>
      </c>
      <c r="D105" s="13" t="s">
        <v>106</v>
      </c>
      <c r="E105" s="13" t="s">
        <v>104</v>
      </c>
      <c r="F105" s="13">
        <v>100</v>
      </c>
    </row>
    <row r="106" spans="1:6" x14ac:dyDescent="0.2">
      <c r="A106" s="13" t="s">
        <v>160</v>
      </c>
      <c r="B106" s="13" t="s">
        <v>183</v>
      </c>
      <c r="C106" s="13" t="s">
        <v>188</v>
      </c>
      <c r="D106" s="13" t="s">
        <v>106</v>
      </c>
      <c r="E106" s="13" t="s">
        <v>111</v>
      </c>
      <c r="F106" s="13">
        <v>100</v>
      </c>
    </row>
    <row r="107" spans="1:6" x14ac:dyDescent="0.2">
      <c r="A107" s="13" t="s">
        <v>160</v>
      </c>
      <c r="B107" s="13" t="s">
        <v>183</v>
      </c>
      <c r="C107" s="13" t="s">
        <v>136</v>
      </c>
      <c r="D107" s="13" t="s">
        <v>106</v>
      </c>
      <c r="E107" s="13" t="s">
        <v>107</v>
      </c>
      <c r="F107" s="13">
        <v>90</v>
      </c>
    </row>
    <row r="108" spans="1:6" x14ac:dyDescent="0.2">
      <c r="A108" s="13" t="s">
        <v>160</v>
      </c>
      <c r="B108" s="13" t="s">
        <v>183</v>
      </c>
      <c r="C108" s="13" t="s">
        <v>137</v>
      </c>
      <c r="D108" s="13" t="s">
        <v>106</v>
      </c>
      <c r="E108" s="13" t="s">
        <v>111</v>
      </c>
      <c r="F108" s="13">
        <v>100</v>
      </c>
    </row>
    <row r="109" spans="1:6" x14ac:dyDescent="0.2">
      <c r="A109" s="13" t="s">
        <v>160</v>
      </c>
      <c r="B109" s="13" t="s">
        <v>183</v>
      </c>
      <c r="C109" s="13" t="s">
        <v>152</v>
      </c>
      <c r="D109" s="13" t="s">
        <v>106</v>
      </c>
      <c r="E109" s="13" t="s">
        <v>107</v>
      </c>
      <c r="F109" s="13">
        <v>90</v>
      </c>
    </row>
    <row r="110" spans="1:6" x14ac:dyDescent="0.2">
      <c r="A110" s="13" t="s">
        <v>160</v>
      </c>
      <c r="B110" s="13" t="s">
        <v>183</v>
      </c>
      <c r="C110" s="13" t="s">
        <v>139</v>
      </c>
      <c r="D110" s="13" t="s">
        <v>106</v>
      </c>
      <c r="E110" s="13" t="s">
        <v>109</v>
      </c>
      <c r="F110" s="13">
        <v>100</v>
      </c>
    </row>
    <row r="111" spans="1:6" x14ac:dyDescent="0.2">
      <c r="A111" s="13" t="s">
        <v>160</v>
      </c>
      <c r="B111" s="13" t="s">
        <v>183</v>
      </c>
      <c r="C111" s="13" t="s">
        <v>145</v>
      </c>
      <c r="D111" s="13" t="s">
        <v>106</v>
      </c>
      <c r="E111" s="13" t="s">
        <v>119</v>
      </c>
      <c r="F111" s="13">
        <v>90</v>
      </c>
    </row>
    <row r="112" spans="1:6" x14ac:dyDescent="0.2">
      <c r="A112" s="13" t="s">
        <v>160</v>
      </c>
      <c r="B112" s="13" t="s">
        <v>183</v>
      </c>
      <c r="C112" s="13" t="s">
        <v>120</v>
      </c>
      <c r="D112" s="13" t="s">
        <v>106</v>
      </c>
      <c r="E112" s="13" t="s">
        <v>111</v>
      </c>
      <c r="F112" s="13">
        <v>100</v>
      </c>
    </row>
    <row r="113" spans="1:6" x14ac:dyDescent="0.2">
      <c r="A113" s="13" t="s">
        <v>160</v>
      </c>
      <c r="B113" s="13" t="s">
        <v>195</v>
      </c>
      <c r="C113" s="13" t="s">
        <v>105</v>
      </c>
      <c r="D113" s="13" t="s">
        <v>106</v>
      </c>
      <c r="E113" s="13" t="s">
        <v>107</v>
      </c>
      <c r="F113" s="13">
        <v>190</v>
      </c>
    </row>
    <row r="114" spans="1:6" x14ac:dyDescent="0.2">
      <c r="A114" s="13" t="s">
        <v>160</v>
      </c>
      <c r="B114" s="13" t="s">
        <v>195</v>
      </c>
      <c r="C114" s="13" t="s">
        <v>125</v>
      </c>
      <c r="D114" s="13" t="s">
        <v>106</v>
      </c>
      <c r="E114" s="13" t="s">
        <v>107</v>
      </c>
      <c r="F114" s="13">
        <v>190</v>
      </c>
    </row>
    <row r="115" spans="1:6" x14ac:dyDescent="0.2">
      <c r="A115" s="13" t="s">
        <v>160</v>
      </c>
      <c r="B115" s="13" t="s">
        <v>195</v>
      </c>
      <c r="C115" s="13" t="s">
        <v>113</v>
      </c>
      <c r="D115" s="13" t="s">
        <v>106</v>
      </c>
      <c r="E115" s="13" t="s">
        <v>114</v>
      </c>
      <c r="F115" s="13">
        <v>180</v>
      </c>
    </row>
    <row r="116" spans="1:6" x14ac:dyDescent="0.2">
      <c r="A116" s="13" t="s">
        <v>160</v>
      </c>
      <c r="B116" s="13" t="s">
        <v>195</v>
      </c>
      <c r="C116" s="13" t="s">
        <v>130</v>
      </c>
      <c r="D116" s="13" t="s">
        <v>106</v>
      </c>
      <c r="E116" s="13" t="s">
        <v>119</v>
      </c>
      <c r="F116" s="13">
        <v>180</v>
      </c>
    </row>
    <row r="117" spans="1:6" x14ac:dyDescent="0.2">
      <c r="A117" s="13" t="s">
        <v>160</v>
      </c>
      <c r="B117" s="13" t="s">
        <v>195</v>
      </c>
      <c r="C117" s="13" t="s">
        <v>134</v>
      </c>
      <c r="D117" s="13" t="s">
        <v>106</v>
      </c>
      <c r="E117" s="13" t="s">
        <v>107</v>
      </c>
      <c r="F117" s="13">
        <v>180</v>
      </c>
    </row>
    <row r="118" spans="1:6" x14ac:dyDescent="0.2">
      <c r="A118" s="13" t="s">
        <v>160</v>
      </c>
      <c r="B118" s="13" t="s">
        <v>195</v>
      </c>
      <c r="C118" s="13" t="s">
        <v>136</v>
      </c>
      <c r="D118" s="13" t="s">
        <v>106</v>
      </c>
      <c r="E118" s="13" t="s">
        <v>107</v>
      </c>
      <c r="F118" s="13">
        <v>190</v>
      </c>
    </row>
    <row r="119" spans="1:6" x14ac:dyDescent="0.2">
      <c r="A119" s="13" t="s">
        <v>160</v>
      </c>
      <c r="B119" s="13" t="s">
        <v>195</v>
      </c>
      <c r="C119" s="13" t="s">
        <v>137</v>
      </c>
      <c r="D119" s="13" t="s">
        <v>106</v>
      </c>
      <c r="E119" s="13" t="s">
        <v>111</v>
      </c>
      <c r="F119" s="13">
        <v>190</v>
      </c>
    </row>
    <row r="120" spans="1:6" x14ac:dyDescent="0.2">
      <c r="A120" s="13" t="s">
        <v>160</v>
      </c>
      <c r="B120" s="13" t="s">
        <v>195</v>
      </c>
      <c r="C120" s="13" t="s">
        <v>146</v>
      </c>
      <c r="D120" s="13" t="s">
        <v>103</v>
      </c>
      <c r="E120" s="13" t="s">
        <v>111</v>
      </c>
      <c r="F120" s="13">
        <v>180</v>
      </c>
    </row>
    <row r="121" spans="1:6" x14ac:dyDescent="0.2">
      <c r="A121" s="13" t="s">
        <v>160</v>
      </c>
      <c r="B121" s="13" t="s">
        <v>197</v>
      </c>
      <c r="C121" s="13" t="s">
        <v>102</v>
      </c>
      <c r="D121" s="13" t="s">
        <v>103</v>
      </c>
      <c r="E121" s="13" t="s">
        <v>104</v>
      </c>
      <c r="F121" s="13">
        <v>220</v>
      </c>
    </row>
    <row r="122" spans="1:6" x14ac:dyDescent="0.2">
      <c r="A122" s="13" t="s">
        <v>160</v>
      </c>
      <c r="B122" s="13" t="s">
        <v>197</v>
      </c>
      <c r="C122" s="13" t="s">
        <v>105</v>
      </c>
      <c r="D122" s="13" t="s">
        <v>106</v>
      </c>
      <c r="E122" s="13" t="s">
        <v>107</v>
      </c>
      <c r="F122" s="13">
        <v>210</v>
      </c>
    </row>
    <row r="123" spans="1:6" x14ac:dyDescent="0.2">
      <c r="A123" s="13" t="s">
        <v>160</v>
      </c>
      <c r="B123" s="13" t="s">
        <v>197</v>
      </c>
      <c r="C123" s="13" t="s">
        <v>129</v>
      </c>
      <c r="D123" s="13" t="s">
        <v>103</v>
      </c>
      <c r="E123" s="13" t="s">
        <v>104</v>
      </c>
      <c r="F123" s="13">
        <v>220</v>
      </c>
    </row>
    <row r="124" spans="1:6" x14ac:dyDescent="0.2">
      <c r="A124" s="13" t="s">
        <v>160</v>
      </c>
      <c r="B124" s="13" t="s">
        <v>197</v>
      </c>
      <c r="C124" s="13" t="s">
        <v>113</v>
      </c>
      <c r="D124" s="13" t="s">
        <v>106</v>
      </c>
      <c r="E124" s="13" t="s">
        <v>114</v>
      </c>
      <c r="F124" s="13">
        <v>220</v>
      </c>
    </row>
    <row r="125" spans="1:6" x14ac:dyDescent="0.2">
      <c r="A125" s="13" t="s">
        <v>160</v>
      </c>
      <c r="B125" s="13" t="s">
        <v>197</v>
      </c>
      <c r="C125" s="13" t="s">
        <v>130</v>
      </c>
      <c r="D125" s="13" t="s">
        <v>106</v>
      </c>
      <c r="E125" s="13" t="s">
        <v>119</v>
      </c>
      <c r="F125" s="13">
        <v>210</v>
      </c>
    </row>
    <row r="126" spans="1:6" x14ac:dyDescent="0.2">
      <c r="A126" s="13" t="s">
        <v>160</v>
      </c>
      <c r="B126" s="13" t="s">
        <v>197</v>
      </c>
      <c r="C126" s="13" t="s">
        <v>117</v>
      </c>
      <c r="D126" s="13" t="s">
        <v>106</v>
      </c>
      <c r="E126" s="13" t="s">
        <v>104</v>
      </c>
      <c r="F126" s="13">
        <v>220</v>
      </c>
    </row>
    <row r="127" spans="1:6" x14ac:dyDescent="0.2">
      <c r="A127" s="13" t="s">
        <v>160</v>
      </c>
      <c r="B127" s="13" t="s">
        <v>197</v>
      </c>
      <c r="C127" s="13" t="s">
        <v>134</v>
      </c>
      <c r="D127" s="13" t="s">
        <v>106</v>
      </c>
      <c r="E127" s="13" t="s">
        <v>107</v>
      </c>
      <c r="F127" s="13">
        <v>210</v>
      </c>
    </row>
    <row r="128" spans="1:6" x14ac:dyDescent="0.2">
      <c r="A128" s="13" t="s">
        <v>160</v>
      </c>
      <c r="B128" s="13" t="s">
        <v>197</v>
      </c>
      <c r="C128" s="13" t="s">
        <v>149</v>
      </c>
      <c r="D128" s="13" t="s">
        <v>106</v>
      </c>
      <c r="E128" s="13" t="s">
        <v>111</v>
      </c>
      <c r="F128" s="13">
        <v>220</v>
      </c>
    </row>
    <row r="129" spans="1:6" x14ac:dyDescent="0.2">
      <c r="A129" s="13" t="s">
        <v>160</v>
      </c>
      <c r="B129" s="13" t="s">
        <v>197</v>
      </c>
      <c r="C129" s="13" t="s">
        <v>137</v>
      </c>
      <c r="D129" s="13" t="s">
        <v>106</v>
      </c>
      <c r="E129" s="13" t="s">
        <v>111</v>
      </c>
      <c r="F129" s="13">
        <v>220</v>
      </c>
    </row>
    <row r="130" spans="1:6" x14ac:dyDescent="0.2">
      <c r="A130" s="13" t="s">
        <v>160</v>
      </c>
      <c r="B130" s="13" t="s">
        <v>197</v>
      </c>
      <c r="C130" s="13" t="s">
        <v>146</v>
      </c>
      <c r="D130" s="13" t="s">
        <v>103</v>
      </c>
      <c r="E130" s="13" t="s">
        <v>111</v>
      </c>
      <c r="F130" s="13">
        <v>210</v>
      </c>
    </row>
    <row r="131" spans="1:6" x14ac:dyDescent="0.2">
      <c r="A131" s="13" t="s">
        <v>160</v>
      </c>
      <c r="B131" s="13" t="s">
        <v>191</v>
      </c>
      <c r="C131" s="13" t="s">
        <v>133</v>
      </c>
      <c r="D131" s="13" t="s">
        <v>106</v>
      </c>
      <c r="E131" s="13" t="s">
        <v>127</v>
      </c>
      <c r="F131" s="13">
        <v>110</v>
      </c>
    </row>
    <row r="132" spans="1:6" x14ac:dyDescent="0.2">
      <c r="A132" s="13" t="s">
        <v>160</v>
      </c>
      <c r="B132" s="13" t="s">
        <v>191</v>
      </c>
      <c r="C132" s="13" t="s">
        <v>126</v>
      </c>
      <c r="D132" s="13" t="s">
        <v>106</v>
      </c>
      <c r="E132" s="13" t="s">
        <v>127</v>
      </c>
      <c r="F132" s="13">
        <v>110</v>
      </c>
    </row>
    <row r="133" spans="1:6" x14ac:dyDescent="0.2">
      <c r="A133" s="13" t="s">
        <v>160</v>
      </c>
      <c r="B133" s="13" t="s">
        <v>191</v>
      </c>
      <c r="C133" s="13" t="s">
        <v>142</v>
      </c>
      <c r="D133" s="13" t="s">
        <v>106</v>
      </c>
      <c r="E133" s="13" t="s">
        <v>104</v>
      </c>
      <c r="F133" s="13">
        <v>110</v>
      </c>
    </row>
    <row r="134" spans="1:6" x14ac:dyDescent="0.2">
      <c r="A134" s="13" t="s">
        <v>160</v>
      </c>
      <c r="B134" s="13" t="s">
        <v>191</v>
      </c>
      <c r="C134" s="13" t="s">
        <v>113</v>
      </c>
      <c r="D134" s="13" t="s">
        <v>106</v>
      </c>
      <c r="E134" s="13" t="s">
        <v>114</v>
      </c>
      <c r="F134" s="13">
        <v>110</v>
      </c>
    </row>
    <row r="135" spans="1:6" x14ac:dyDescent="0.2">
      <c r="A135" s="13" t="s">
        <v>160</v>
      </c>
      <c r="B135" s="13" t="s">
        <v>191</v>
      </c>
      <c r="C135" s="13" t="s">
        <v>137</v>
      </c>
      <c r="D135" s="13" t="s">
        <v>106</v>
      </c>
      <c r="E135" s="13" t="s">
        <v>111</v>
      </c>
      <c r="F135" s="13">
        <v>110</v>
      </c>
    </row>
    <row r="136" spans="1:6" x14ac:dyDescent="0.2">
      <c r="A136" s="13" t="s">
        <v>160</v>
      </c>
      <c r="B136" s="13" t="s">
        <v>175</v>
      </c>
      <c r="C136" s="13" t="s">
        <v>124</v>
      </c>
      <c r="D136" s="13" t="s">
        <v>103</v>
      </c>
      <c r="E136" s="13" t="s">
        <v>104</v>
      </c>
      <c r="F136" s="13">
        <v>70</v>
      </c>
    </row>
    <row r="137" spans="1:6" x14ac:dyDescent="0.2">
      <c r="A137" s="13" t="s">
        <v>160</v>
      </c>
      <c r="B137" s="13" t="s">
        <v>175</v>
      </c>
      <c r="C137" s="13" t="s">
        <v>105</v>
      </c>
      <c r="D137" s="13" t="s">
        <v>106</v>
      </c>
      <c r="E137" s="13" t="s">
        <v>107</v>
      </c>
      <c r="F137" s="13">
        <v>70</v>
      </c>
    </row>
    <row r="138" spans="1:6" x14ac:dyDescent="0.2">
      <c r="A138" s="13" t="s">
        <v>160</v>
      </c>
      <c r="B138" s="13" t="s">
        <v>175</v>
      </c>
      <c r="C138" s="13" t="s">
        <v>125</v>
      </c>
      <c r="D138" s="13" t="s">
        <v>106</v>
      </c>
      <c r="E138" s="13" t="s">
        <v>107</v>
      </c>
      <c r="F138" s="13">
        <v>70</v>
      </c>
    </row>
    <row r="139" spans="1:6" x14ac:dyDescent="0.2">
      <c r="A139" s="13" t="s">
        <v>160</v>
      </c>
      <c r="B139" s="13" t="s">
        <v>175</v>
      </c>
      <c r="C139" s="13" t="s">
        <v>150</v>
      </c>
      <c r="D139" s="13" t="s">
        <v>103</v>
      </c>
      <c r="E139" s="13" t="s">
        <v>119</v>
      </c>
      <c r="F139" s="13">
        <v>70</v>
      </c>
    </row>
    <row r="140" spans="1:6" x14ac:dyDescent="0.2">
      <c r="A140" s="13" t="s">
        <v>160</v>
      </c>
      <c r="B140" s="13" t="s">
        <v>175</v>
      </c>
      <c r="C140" s="13" t="s">
        <v>110</v>
      </c>
      <c r="D140" s="13" t="s">
        <v>103</v>
      </c>
      <c r="E140" s="13" t="s">
        <v>111</v>
      </c>
      <c r="F140" s="13">
        <v>70</v>
      </c>
    </row>
    <row r="141" spans="1:6" x14ac:dyDescent="0.2">
      <c r="A141" s="13" t="s">
        <v>160</v>
      </c>
      <c r="B141" s="13" t="s">
        <v>175</v>
      </c>
      <c r="C141" s="13" t="s">
        <v>112</v>
      </c>
      <c r="D141" s="13" t="s">
        <v>106</v>
      </c>
      <c r="E141" s="13" t="s">
        <v>111</v>
      </c>
      <c r="F141" s="13">
        <v>80</v>
      </c>
    </row>
    <row r="142" spans="1:6" x14ac:dyDescent="0.2">
      <c r="A142" s="13" t="s">
        <v>160</v>
      </c>
      <c r="B142" s="13" t="s">
        <v>175</v>
      </c>
      <c r="C142" s="13" t="s">
        <v>167</v>
      </c>
      <c r="D142" s="13" t="s">
        <v>106</v>
      </c>
      <c r="E142" s="13" t="s">
        <v>114</v>
      </c>
      <c r="F142" s="13">
        <v>80</v>
      </c>
    </row>
    <row r="143" spans="1:6" x14ac:dyDescent="0.2">
      <c r="A143" s="13" t="s">
        <v>160</v>
      </c>
      <c r="B143" s="13" t="s">
        <v>175</v>
      </c>
      <c r="C143" s="13" t="s">
        <v>155</v>
      </c>
      <c r="D143" s="13" t="s">
        <v>106</v>
      </c>
      <c r="E143" s="13" t="s">
        <v>111</v>
      </c>
      <c r="F143" s="13">
        <v>80</v>
      </c>
    </row>
    <row r="144" spans="1:6" x14ac:dyDescent="0.2">
      <c r="A144" s="13" t="s">
        <v>160</v>
      </c>
      <c r="B144" s="13" t="s">
        <v>175</v>
      </c>
      <c r="C144" s="13" t="s">
        <v>129</v>
      </c>
      <c r="D144" s="13" t="s">
        <v>103</v>
      </c>
      <c r="E144" s="13" t="s">
        <v>104</v>
      </c>
      <c r="F144" s="13">
        <v>80</v>
      </c>
    </row>
    <row r="145" spans="1:6" x14ac:dyDescent="0.2">
      <c r="A145" s="13" t="s">
        <v>160</v>
      </c>
      <c r="B145" s="13" t="s">
        <v>175</v>
      </c>
      <c r="C145" s="13" t="s">
        <v>177</v>
      </c>
      <c r="D145" s="13" t="s">
        <v>106</v>
      </c>
      <c r="E145" s="13" t="s">
        <v>109</v>
      </c>
      <c r="F145" s="13">
        <v>80</v>
      </c>
    </row>
    <row r="146" spans="1:6" x14ac:dyDescent="0.2">
      <c r="A146" s="13" t="s">
        <v>160</v>
      </c>
      <c r="B146" s="13" t="s">
        <v>175</v>
      </c>
      <c r="C146" s="13" t="s">
        <v>113</v>
      </c>
      <c r="D146" s="13" t="s">
        <v>106</v>
      </c>
      <c r="E146" s="13" t="s">
        <v>114</v>
      </c>
      <c r="F146" s="13">
        <v>70</v>
      </c>
    </row>
    <row r="147" spans="1:6" x14ac:dyDescent="0.2">
      <c r="A147" s="13" t="s">
        <v>160</v>
      </c>
      <c r="B147" s="13" t="s">
        <v>175</v>
      </c>
      <c r="C147" s="13" t="s">
        <v>115</v>
      </c>
      <c r="D147" s="13" t="s">
        <v>106</v>
      </c>
      <c r="E147" s="13" t="s">
        <v>111</v>
      </c>
      <c r="F147" s="13">
        <v>80</v>
      </c>
    </row>
    <row r="148" spans="1:6" x14ac:dyDescent="0.2">
      <c r="A148" s="13" t="s">
        <v>160</v>
      </c>
      <c r="B148" s="13" t="s">
        <v>175</v>
      </c>
      <c r="C148" s="13" t="s">
        <v>176</v>
      </c>
      <c r="D148" s="13" t="s">
        <v>106</v>
      </c>
      <c r="E148" s="13" t="s">
        <v>114</v>
      </c>
      <c r="F148" s="13">
        <v>70</v>
      </c>
    </row>
    <row r="149" spans="1:6" x14ac:dyDescent="0.2">
      <c r="A149" s="13" t="s">
        <v>160</v>
      </c>
      <c r="B149" s="13" t="s">
        <v>175</v>
      </c>
      <c r="C149" s="13" t="s">
        <v>117</v>
      </c>
      <c r="D149" s="13" t="s">
        <v>106</v>
      </c>
      <c r="E149" s="13" t="s">
        <v>104</v>
      </c>
      <c r="F149" s="13">
        <v>70</v>
      </c>
    </row>
    <row r="150" spans="1:6" x14ac:dyDescent="0.2">
      <c r="A150" s="13" t="s">
        <v>160</v>
      </c>
      <c r="B150" s="13" t="s">
        <v>175</v>
      </c>
      <c r="C150" s="13" t="s">
        <v>134</v>
      </c>
      <c r="D150" s="13" t="s">
        <v>106</v>
      </c>
      <c r="E150" s="13" t="s">
        <v>107</v>
      </c>
      <c r="F150" s="13">
        <v>70</v>
      </c>
    </row>
    <row r="151" spans="1:6" x14ac:dyDescent="0.2">
      <c r="A151" s="13" t="s">
        <v>160</v>
      </c>
      <c r="B151" s="13" t="s">
        <v>175</v>
      </c>
      <c r="C151" s="13" t="s">
        <v>149</v>
      </c>
      <c r="D151" s="13" t="s">
        <v>106</v>
      </c>
      <c r="E151" s="13" t="s">
        <v>111</v>
      </c>
      <c r="F151" s="13">
        <v>70</v>
      </c>
    </row>
    <row r="152" spans="1:6" x14ac:dyDescent="0.2">
      <c r="A152" s="13" t="s">
        <v>160</v>
      </c>
      <c r="B152" s="13" t="s">
        <v>175</v>
      </c>
      <c r="C152" s="13" t="s">
        <v>136</v>
      </c>
      <c r="D152" s="13" t="s">
        <v>106</v>
      </c>
      <c r="E152" s="13" t="s">
        <v>107</v>
      </c>
      <c r="F152" s="13">
        <v>70</v>
      </c>
    </row>
    <row r="153" spans="1:6" x14ac:dyDescent="0.2">
      <c r="A153" s="13" t="s">
        <v>160</v>
      </c>
      <c r="B153" s="13" t="s">
        <v>175</v>
      </c>
      <c r="C153" s="13" t="s">
        <v>144</v>
      </c>
      <c r="D153" s="13" t="s">
        <v>106</v>
      </c>
      <c r="E153" s="13" t="s">
        <v>107</v>
      </c>
      <c r="F153" s="13">
        <v>80</v>
      </c>
    </row>
    <row r="154" spans="1:6" x14ac:dyDescent="0.2">
      <c r="A154" s="13" t="s">
        <v>160</v>
      </c>
      <c r="B154" s="13" t="s">
        <v>175</v>
      </c>
      <c r="C154" s="13" t="s">
        <v>145</v>
      </c>
      <c r="D154" s="13" t="s">
        <v>106</v>
      </c>
      <c r="E154" s="13" t="s">
        <v>119</v>
      </c>
      <c r="F154" s="13">
        <v>80</v>
      </c>
    </row>
    <row r="155" spans="1:6" x14ac:dyDescent="0.2">
      <c r="A155" s="13" t="s">
        <v>160</v>
      </c>
      <c r="B155" s="13" t="s">
        <v>175</v>
      </c>
      <c r="C155" s="13" t="s">
        <v>120</v>
      </c>
      <c r="D155" s="13" t="s">
        <v>106</v>
      </c>
      <c r="E155" s="13" t="s">
        <v>111</v>
      </c>
      <c r="F155" s="13">
        <v>80</v>
      </c>
    </row>
    <row r="156" spans="1:6" x14ac:dyDescent="0.2">
      <c r="A156" s="13" t="s">
        <v>160</v>
      </c>
      <c r="B156" s="13" t="s">
        <v>175</v>
      </c>
      <c r="C156" s="13" t="s">
        <v>146</v>
      </c>
      <c r="D156" s="13" t="s">
        <v>103</v>
      </c>
      <c r="E156" s="13" t="s">
        <v>111</v>
      </c>
      <c r="F156" s="13">
        <v>70</v>
      </c>
    </row>
    <row r="157" spans="1:6" x14ac:dyDescent="0.2">
      <c r="A157" s="13" t="s">
        <v>189</v>
      </c>
      <c r="B157" s="13" t="s">
        <v>190</v>
      </c>
      <c r="C157" s="13" t="s">
        <v>123</v>
      </c>
      <c r="D157" s="13" t="s">
        <v>103</v>
      </c>
      <c r="E157" s="13" t="s">
        <v>114</v>
      </c>
      <c r="F157" s="13">
        <v>110</v>
      </c>
    </row>
    <row r="158" spans="1:6" x14ac:dyDescent="0.2">
      <c r="A158" s="13" t="s">
        <v>189</v>
      </c>
      <c r="B158" s="13" t="s">
        <v>190</v>
      </c>
      <c r="C158" s="13" t="s">
        <v>105</v>
      </c>
      <c r="D158" s="13" t="s">
        <v>106</v>
      </c>
      <c r="E158" s="13" t="s">
        <v>107</v>
      </c>
      <c r="F158" s="13">
        <v>110</v>
      </c>
    </row>
    <row r="159" spans="1:6" x14ac:dyDescent="0.2">
      <c r="A159" s="13" t="s">
        <v>189</v>
      </c>
      <c r="B159" s="13" t="s">
        <v>190</v>
      </c>
      <c r="C159" s="13" t="s">
        <v>125</v>
      </c>
      <c r="D159" s="13" t="s">
        <v>106</v>
      </c>
      <c r="E159" s="13" t="s">
        <v>107</v>
      </c>
      <c r="F159" s="13">
        <v>100</v>
      </c>
    </row>
    <row r="160" spans="1:6" x14ac:dyDescent="0.2">
      <c r="A160" s="13" t="s">
        <v>189</v>
      </c>
      <c r="B160" s="13" t="s">
        <v>190</v>
      </c>
      <c r="C160" s="13" t="s">
        <v>150</v>
      </c>
      <c r="D160" s="13" t="s">
        <v>103</v>
      </c>
      <c r="E160" s="13" t="s">
        <v>119</v>
      </c>
      <c r="F160" s="13">
        <v>110</v>
      </c>
    </row>
    <row r="161" spans="1:6" x14ac:dyDescent="0.2">
      <c r="A161" s="13" t="s">
        <v>189</v>
      </c>
      <c r="B161" s="13" t="s">
        <v>190</v>
      </c>
      <c r="C161" s="13" t="s">
        <v>110</v>
      </c>
      <c r="D161" s="13" t="s">
        <v>103</v>
      </c>
      <c r="E161" s="13" t="s">
        <v>111</v>
      </c>
      <c r="F161" s="13">
        <v>100</v>
      </c>
    </row>
    <row r="162" spans="1:6" x14ac:dyDescent="0.2">
      <c r="A162" s="13" t="s">
        <v>189</v>
      </c>
      <c r="B162" s="13" t="s">
        <v>190</v>
      </c>
      <c r="C162" s="13" t="s">
        <v>155</v>
      </c>
      <c r="D162" s="13" t="s">
        <v>106</v>
      </c>
      <c r="E162" s="13" t="s">
        <v>111</v>
      </c>
      <c r="F162" s="13">
        <v>100</v>
      </c>
    </row>
    <row r="163" spans="1:6" x14ac:dyDescent="0.2">
      <c r="A163" s="13" t="s">
        <v>189</v>
      </c>
      <c r="B163" s="13" t="s">
        <v>190</v>
      </c>
      <c r="C163" s="13" t="s">
        <v>129</v>
      </c>
      <c r="D163" s="13" t="s">
        <v>103</v>
      </c>
      <c r="E163" s="13" t="s">
        <v>104</v>
      </c>
      <c r="F163" s="13">
        <v>110</v>
      </c>
    </row>
    <row r="164" spans="1:6" x14ac:dyDescent="0.2">
      <c r="A164" s="13" t="s">
        <v>189</v>
      </c>
      <c r="B164" s="13" t="s">
        <v>190</v>
      </c>
      <c r="C164" s="13" t="s">
        <v>113</v>
      </c>
      <c r="D164" s="13" t="s">
        <v>106</v>
      </c>
      <c r="E164" s="13" t="s">
        <v>114</v>
      </c>
      <c r="F164" s="13">
        <v>110</v>
      </c>
    </row>
    <row r="165" spans="1:6" x14ac:dyDescent="0.2">
      <c r="A165" s="13" t="s">
        <v>189</v>
      </c>
      <c r="B165" s="13" t="s">
        <v>190</v>
      </c>
      <c r="C165" s="13" t="s">
        <v>134</v>
      </c>
      <c r="D165" s="13" t="s">
        <v>106</v>
      </c>
      <c r="E165" s="13" t="s">
        <v>107</v>
      </c>
      <c r="F165" s="13">
        <v>110</v>
      </c>
    </row>
    <row r="166" spans="1:6" x14ac:dyDescent="0.2">
      <c r="A166" s="13" t="s">
        <v>189</v>
      </c>
      <c r="B166" s="13" t="s">
        <v>190</v>
      </c>
      <c r="C166" s="13" t="s">
        <v>120</v>
      </c>
      <c r="D166" s="13" t="s">
        <v>106</v>
      </c>
      <c r="E166" s="13" t="s">
        <v>111</v>
      </c>
      <c r="F166" s="13">
        <v>100</v>
      </c>
    </row>
    <row r="167" spans="1:6" x14ac:dyDescent="0.2">
      <c r="A167" s="13" t="s">
        <v>189</v>
      </c>
      <c r="B167" s="13" t="s">
        <v>190</v>
      </c>
      <c r="C167" s="13" t="s">
        <v>146</v>
      </c>
      <c r="D167" s="13" t="s">
        <v>103</v>
      </c>
      <c r="E167" s="13" t="s">
        <v>111</v>
      </c>
      <c r="F167" s="13">
        <v>100</v>
      </c>
    </row>
    <row r="168" spans="1:6" x14ac:dyDescent="0.2">
      <c r="A168" s="13" t="s">
        <v>189</v>
      </c>
      <c r="B168" s="13" t="s">
        <v>196</v>
      </c>
      <c r="C168" s="13" t="s">
        <v>170</v>
      </c>
      <c r="D168" s="13" t="s">
        <v>103</v>
      </c>
      <c r="E168" s="13" t="s">
        <v>104</v>
      </c>
      <c r="F168" s="13">
        <v>190</v>
      </c>
    </row>
    <row r="169" spans="1:6" x14ac:dyDescent="0.2">
      <c r="A169" s="13" t="s">
        <v>189</v>
      </c>
      <c r="B169" s="13" t="s">
        <v>196</v>
      </c>
      <c r="C169" s="13" t="s">
        <v>123</v>
      </c>
      <c r="D169" s="13" t="s">
        <v>103</v>
      </c>
      <c r="E169" s="13" t="s">
        <v>114</v>
      </c>
      <c r="F169" s="13">
        <v>180</v>
      </c>
    </row>
    <row r="170" spans="1:6" x14ac:dyDescent="0.2">
      <c r="A170" s="13" t="s">
        <v>189</v>
      </c>
      <c r="B170" s="13" t="s">
        <v>196</v>
      </c>
      <c r="C170" s="13" t="s">
        <v>102</v>
      </c>
      <c r="D170" s="13" t="s">
        <v>103</v>
      </c>
      <c r="E170" s="13" t="s">
        <v>104</v>
      </c>
      <c r="F170" s="13">
        <v>190</v>
      </c>
    </row>
    <row r="171" spans="1:6" x14ac:dyDescent="0.2">
      <c r="A171" s="13" t="s">
        <v>189</v>
      </c>
      <c r="B171" s="13" t="s">
        <v>196</v>
      </c>
      <c r="C171" s="13" t="s">
        <v>124</v>
      </c>
      <c r="D171" s="13" t="s">
        <v>103</v>
      </c>
      <c r="E171" s="13" t="s">
        <v>104</v>
      </c>
      <c r="F171" s="13">
        <v>190</v>
      </c>
    </row>
    <row r="172" spans="1:6" x14ac:dyDescent="0.2">
      <c r="A172" s="13" t="s">
        <v>189</v>
      </c>
      <c r="B172" s="13" t="s">
        <v>196</v>
      </c>
      <c r="C172" s="13" t="s">
        <v>105</v>
      </c>
      <c r="D172" s="13" t="s">
        <v>106</v>
      </c>
      <c r="E172" s="13" t="s">
        <v>107</v>
      </c>
      <c r="F172" s="13">
        <v>190</v>
      </c>
    </row>
    <row r="173" spans="1:6" x14ac:dyDescent="0.2">
      <c r="A173" s="13" t="s">
        <v>189</v>
      </c>
      <c r="B173" s="13" t="s">
        <v>196</v>
      </c>
      <c r="C173" s="13" t="s">
        <v>125</v>
      </c>
      <c r="D173" s="13" t="s">
        <v>106</v>
      </c>
      <c r="E173" s="13" t="s">
        <v>107</v>
      </c>
      <c r="F173" s="13">
        <v>190</v>
      </c>
    </row>
    <row r="174" spans="1:6" x14ac:dyDescent="0.2">
      <c r="A174" s="13" t="s">
        <v>189</v>
      </c>
      <c r="B174" s="13" t="s">
        <v>196</v>
      </c>
      <c r="C174" s="13" t="s">
        <v>126</v>
      </c>
      <c r="D174" s="13" t="s">
        <v>106</v>
      </c>
      <c r="E174" s="13" t="s">
        <v>127</v>
      </c>
      <c r="F174" s="13">
        <v>190</v>
      </c>
    </row>
    <row r="175" spans="1:6" x14ac:dyDescent="0.2">
      <c r="A175" s="13" t="s">
        <v>189</v>
      </c>
      <c r="B175" s="13" t="s">
        <v>196</v>
      </c>
      <c r="C175" s="13" t="s">
        <v>128</v>
      </c>
      <c r="D175" s="13" t="s">
        <v>103</v>
      </c>
      <c r="E175" s="13" t="s">
        <v>114</v>
      </c>
      <c r="F175" s="13">
        <v>180</v>
      </c>
    </row>
    <row r="176" spans="1:6" x14ac:dyDescent="0.2">
      <c r="A176" s="13" t="s">
        <v>189</v>
      </c>
      <c r="B176" s="13" t="s">
        <v>196</v>
      </c>
      <c r="C176" s="13" t="s">
        <v>150</v>
      </c>
      <c r="D176" s="13" t="s">
        <v>103</v>
      </c>
      <c r="E176" s="13" t="s">
        <v>119</v>
      </c>
      <c r="F176" s="13">
        <v>190</v>
      </c>
    </row>
    <row r="177" spans="1:6" x14ac:dyDescent="0.2">
      <c r="A177" s="13" t="s">
        <v>189</v>
      </c>
      <c r="B177" s="13" t="s">
        <v>196</v>
      </c>
      <c r="C177" s="13" t="s">
        <v>110</v>
      </c>
      <c r="D177" s="13" t="s">
        <v>103</v>
      </c>
      <c r="E177" s="13" t="s">
        <v>111</v>
      </c>
      <c r="F177" s="13">
        <v>190</v>
      </c>
    </row>
    <row r="178" spans="1:6" x14ac:dyDescent="0.2">
      <c r="A178" s="13" t="s">
        <v>189</v>
      </c>
      <c r="B178" s="13" t="s">
        <v>196</v>
      </c>
      <c r="C178" s="13" t="s">
        <v>112</v>
      </c>
      <c r="D178" s="13" t="s">
        <v>106</v>
      </c>
      <c r="E178" s="13" t="s">
        <v>111</v>
      </c>
      <c r="F178" s="13">
        <v>180</v>
      </c>
    </row>
    <row r="179" spans="1:6" x14ac:dyDescent="0.2">
      <c r="A179" s="13" t="s">
        <v>189</v>
      </c>
      <c r="B179" s="13" t="s">
        <v>196</v>
      </c>
      <c r="C179" s="13" t="s">
        <v>155</v>
      </c>
      <c r="D179" s="13" t="s">
        <v>106</v>
      </c>
      <c r="E179" s="13" t="s">
        <v>111</v>
      </c>
      <c r="F179" s="13">
        <v>180</v>
      </c>
    </row>
    <row r="180" spans="1:6" x14ac:dyDescent="0.2">
      <c r="A180" s="13" t="s">
        <v>189</v>
      </c>
      <c r="B180" s="13" t="s">
        <v>196</v>
      </c>
      <c r="C180" s="13" t="s">
        <v>129</v>
      </c>
      <c r="D180" s="13" t="s">
        <v>103</v>
      </c>
      <c r="E180" s="13" t="s">
        <v>104</v>
      </c>
      <c r="F180" s="13">
        <v>190</v>
      </c>
    </row>
    <row r="181" spans="1:6" x14ac:dyDescent="0.2">
      <c r="A181" s="13" t="s">
        <v>189</v>
      </c>
      <c r="B181" s="13" t="s">
        <v>196</v>
      </c>
      <c r="C181" s="13" t="s">
        <v>113</v>
      </c>
      <c r="D181" s="13" t="s">
        <v>106</v>
      </c>
      <c r="E181" s="13" t="s">
        <v>114</v>
      </c>
      <c r="F181" s="13">
        <v>190</v>
      </c>
    </row>
    <row r="182" spans="1:6" x14ac:dyDescent="0.2">
      <c r="A182" s="13" t="s">
        <v>189</v>
      </c>
      <c r="B182" s="13" t="s">
        <v>196</v>
      </c>
      <c r="C182" s="13" t="s">
        <v>130</v>
      </c>
      <c r="D182" s="13" t="s">
        <v>106</v>
      </c>
      <c r="E182" s="13" t="s">
        <v>119</v>
      </c>
      <c r="F182" s="13">
        <v>190</v>
      </c>
    </row>
    <row r="183" spans="1:6" x14ac:dyDescent="0.2">
      <c r="A183" s="13" t="s">
        <v>189</v>
      </c>
      <c r="B183" s="13" t="s">
        <v>196</v>
      </c>
      <c r="C183" s="13" t="s">
        <v>115</v>
      </c>
      <c r="D183" s="13" t="s">
        <v>106</v>
      </c>
      <c r="E183" s="13" t="s">
        <v>111</v>
      </c>
      <c r="F183" s="13">
        <v>190</v>
      </c>
    </row>
    <row r="184" spans="1:6" x14ac:dyDescent="0.2">
      <c r="A184" s="13" t="s">
        <v>189</v>
      </c>
      <c r="B184" s="13" t="s">
        <v>196</v>
      </c>
      <c r="C184" s="13" t="s">
        <v>116</v>
      </c>
      <c r="D184" s="13" t="s">
        <v>103</v>
      </c>
      <c r="E184" s="13" t="s">
        <v>111</v>
      </c>
      <c r="F184" s="13">
        <v>180</v>
      </c>
    </row>
    <row r="185" spans="1:6" x14ac:dyDescent="0.2">
      <c r="A185" s="13" t="s">
        <v>189</v>
      </c>
      <c r="B185" s="13" t="s">
        <v>196</v>
      </c>
      <c r="C185" s="13" t="s">
        <v>117</v>
      </c>
      <c r="D185" s="13" t="s">
        <v>106</v>
      </c>
      <c r="E185" s="13" t="s">
        <v>104</v>
      </c>
      <c r="F185" s="13">
        <v>190</v>
      </c>
    </row>
    <row r="186" spans="1:6" x14ac:dyDescent="0.2">
      <c r="A186" s="13" t="s">
        <v>189</v>
      </c>
      <c r="B186" s="13" t="s">
        <v>196</v>
      </c>
      <c r="C186" s="13" t="s">
        <v>149</v>
      </c>
      <c r="D186" s="13" t="s">
        <v>106</v>
      </c>
      <c r="E186" s="13" t="s">
        <v>111</v>
      </c>
      <c r="F186" s="13">
        <v>190</v>
      </c>
    </row>
    <row r="187" spans="1:6" x14ac:dyDescent="0.2">
      <c r="A187" s="13" t="s">
        <v>189</v>
      </c>
      <c r="B187" s="13" t="s">
        <v>196</v>
      </c>
      <c r="C187" s="13" t="s">
        <v>136</v>
      </c>
      <c r="D187" s="13" t="s">
        <v>106</v>
      </c>
      <c r="E187" s="13" t="s">
        <v>107</v>
      </c>
      <c r="F187" s="13">
        <v>190</v>
      </c>
    </row>
    <row r="188" spans="1:6" x14ac:dyDescent="0.2">
      <c r="A188" s="13" t="s">
        <v>189</v>
      </c>
      <c r="B188" s="13" t="s">
        <v>196</v>
      </c>
      <c r="C188" s="13" t="s">
        <v>137</v>
      </c>
      <c r="D188" s="13" t="s">
        <v>106</v>
      </c>
      <c r="E188" s="13" t="s">
        <v>111</v>
      </c>
      <c r="F188" s="13">
        <v>180</v>
      </c>
    </row>
    <row r="189" spans="1:6" x14ac:dyDescent="0.2">
      <c r="A189" s="13" t="s">
        <v>189</v>
      </c>
      <c r="B189" s="13" t="s">
        <v>196</v>
      </c>
      <c r="C189" s="13" t="s">
        <v>138</v>
      </c>
      <c r="D189" s="13" t="s">
        <v>103</v>
      </c>
      <c r="E189" s="13" t="s">
        <v>119</v>
      </c>
      <c r="F189" s="13">
        <v>180</v>
      </c>
    </row>
    <row r="190" spans="1:6" x14ac:dyDescent="0.2">
      <c r="A190" s="13" t="s">
        <v>189</v>
      </c>
      <c r="B190" s="13" t="s">
        <v>196</v>
      </c>
      <c r="C190" s="13" t="s">
        <v>145</v>
      </c>
      <c r="D190" s="13" t="s">
        <v>106</v>
      </c>
      <c r="E190" s="13" t="s">
        <v>119</v>
      </c>
      <c r="F190" s="13">
        <v>190</v>
      </c>
    </row>
    <row r="191" spans="1:6" x14ac:dyDescent="0.2">
      <c r="A191" s="13" t="s">
        <v>189</v>
      </c>
      <c r="B191" s="13" t="s">
        <v>196</v>
      </c>
      <c r="C191" s="13" t="s">
        <v>146</v>
      </c>
      <c r="D191" s="13" t="s">
        <v>103</v>
      </c>
      <c r="E191" s="13" t="s">
        <v>111</v>
      </c>
      <c r="F191" s="13">
        <v>190</v>
      </c>
    </row>
    <row r="192" spans="1:6" x14ac:dyDescent="0.2">
      <c r="A192" s="13" t="s">
        <v>189</v>
      </c>
      <c r="B192" s="13" t="s">
        <v>198</v>
      </c>
      <c r="C192" s="13" t="s">
        <v>157</v>
      </c>
      <c r="D192" s="13" t="s">
        <v>106</v>
      </c>
      <c r="E192" s="13" t="s">
        <v>104</v>
      </c>
      <c r="F192" s="13">
        <v>210</v>
      </c>
    </row>
    <row r="193" spans="1:6" x14ac:dyDescent="0.2">
      <c r="A193" s="13" t="s">
        <v>189</v>
      </c>
      <c r="B193" s="13" t="s">
        <v>198</v>
      </c>
      <c r="C193" s="13" t="s">
        <v>170</v>
      </c>
      <c r="D193" s="13" t="s">
        <v>103</v>
      </c>
      <c r="E193" s="13" t="s">
        <v>104</v>
      </c>
      <c r="F193" s="13">
        <v>210</v>
      </c>
    </row>
    <row r="194" spans="1:6" x14ac:dyDescent="0.2">
      <c r="A194" s="13" t="s">
        <v>189</v>
      </c>
      <c r="B194" s="13" t="s">
        <v>198</v>
      </c>
      <c r="C194" s="13" t="s">
        <v>123</v>
      </c>
      <c r="D194" s="13" t="s">
        <v>103</v>
      </c>
      <c r="E194" s="13" t="s">
        <v>114</v>
      </c>
      <c r="F194" s="13">
        <v>210</v>
      </c>
    </row>
    <row r="195" spans="1:6" x14ac:dyDescent="0.2">
      <c r="A195" s="13" t="s">
        <v>189</v>
      </c>
      <c r="B195" s="13" t="s">
        <v>198</v>
      </c>
      <c r="C195" s="13" t="s">
        <v>102</v>
      </c>
      <c r="D195" s="13" t="s">
        <v>103</v>
      </c>
      <c r="E195" s="13" t="s">
        <v>104</v>
      </c>
      <c r="F195" s="13">
        <v>220</v>
      </c>
    </row>
    <row r="196" spans="1:6" x14ac:dyDescent="0.2">
      <c r="A196" s="13" t="s">
        <v>189</v>
      </c>
      <c r="B196" s="13" t="s">
        <v>198</v>
      </c>
      <c r="C196" s="13" t="s">
        <v>124</v>
      </c>
      <c r="D196" s="13" t="s">
        <v>103</v>
      </c>
      <c r="E196" s="13" t="s">
        <v>104</v>
      </c>
      <c r="F196" s="13">
        <v>210</v>
      </c>
    </row>
    <row r="197" spans="1:6" x14ac:dyDescent="0.2">
      <c r="A197" s="13" t="s">
        <v>189</v>
      </c>
      <c r="B197" s="13" t="s">
        <v>198</v>
      </c>
      <c r="C197" s="13" t="s">
        <v>105</v>
      </c>
      <c r="D197" s="13" t="s">
        <v>106</v>
      </c>
      <c r="E197" s="13" t="s">
        <v>107</v>
      </c>
      <c r="F197" s="13">
        <v>210</v>
      </c>
    </row>
    <row r="198" spans="1:6" x14ac:dyDescent="0.2">
      <c r="A198" s="13" t="s">
        <v>189</v>
      </c>
      <c r="B198" s="13" t="s">
        <v>198</v>
      </c>
      <c r="C198" s="13" t="s">
        <v>125</v>
      </c>
      <c r="D198" s="13" t="s">
        <v>106</v>
      </c>
      <c r="E198" s="13" t="s">
        <v>107</v>
      </c>
      <c r="F198" s="13">
        <v>220</v>
      </c>
    </row>
    <row r="199" spans="1:6" x14ac:dyDescent="0.2">
      <c r="A199" s="13" t="s">
        <v>189</v>
      </c>
      <c r="B199" s="13" t="s">
        <v>198</v>
      </c>
      <c r="C199" s="13" t="s">
        <v>166</v>
      </c>
      <c r="D199" s="13" t="s">
        <v>106</v>
      </c>
      <c r="E199" s="13" t="s">
        <v>111</v>
      </c>
      <c r="F199" s="13">
        <v>210</v>
      </c>
    </row>
    <row r="200" spans="1:6" x14ac:dyDescent="0.2">
      <c r="A200" s="13" t="s">
        <v>189</v>
      </c>
      <c r="B200" s="13" t="s">
        <v>198</v>
      </c>
      <c r="C200" s="13" t="s">
        <v>133</v>
      </c>
      <c r="D200" s="13" t="s">
        <v>106</v>
      </c>
      <c r="E200" s="13" t="s">
        <v>127</v>
      </c>
      <c r="F200" s="13">
        <v>220</v>
      </c>
    </row>
    <row r="201" spans="1:6" x14ac:dyDescent="0.2">
      <c r="A201" s="13" t="s">
        <v>189</v>
      </c>
      <c r="B201" s="13" t="s">
        <v>198</v>
      </c>
      <c r="C201" s="13" t="s">
        <v>199</v>
      </c>
      <c r="D201" s="13" t="s">
        <v>106</v>
      </c>
      <c r="E201" s="13" t="s">
        <v>119</v>
      </c>
      <c r="F201" s="13">
        <v>210</v>
      </c>
    </row>
    <row r="202" spans="1:6" x14ac:dyDescent="0.2">
      <c r="A202" s="13" t="s">
        <v>189</v>
      </c>
      <c r="B202" s="13" t="s">
        <v>198</v>
      </c>
      <c r="C202" s="13" t="s">
        <v>126</v>
      </c>
      <c r="D202" s="13" t="s">
        <v>106</v>
      </c>
      <c r="E202" s="13" t="s">
        <v>127</v>
      </c>
      <c r="F202" s="13">
        <v>220</v>
      </c>
    </row>
    <row r="203" spans="1:6" x14ac:dyDescent="0.2">
      <c r="A203" s="13" t="s">
        <v>189</v>
      </c>
      <c r="B203" s="13" t="s">
        <v>198</v>
      </c>
      <c r="C203" s="13" t="s">
        <v>185</v>
      </c>
      <c r="D203" s="13" t="s">
        <v>106</v>
      </c>
      <c r="E203" s="13" t="s">
        <v>104</v>
      </c>
      <c r="F203" s="13">
        <v>210</v>
      </c>
    </row>
    <row r="204" spans="1:6" x14ac:dyDescent="0.2">
      <c r="A204" s="13" t="s">
        <v>189</v>
      </c>
      <c r="B204" s="13" t="s">
        <v>198</v>
      </c>
      <c r="C204" s="13" t="s">
        <v>148</v>
      </c>
      <c r="D204" s="13" t="s">
        <v>106</v>
      </c>
      <c r="E204" s="13" t="s">
        <v>104</v>
      </c>
      <c r="F204" s="13">
        <v>210</v>
      </c>
    </row>
    <row r="205" spans="1:6" x14ac:dyDescent="0.2">
      <c r="A205" s="13" t="s">
        <v>189</v>
      </c>
      <c r="B205" s="13" t="s">
        <v>198</v>
      </c>
      <c r="C205" s="13" t="s">
        <v>150</v>
      </c>
      <c r="D205" s="13" t="s">
        <v>103</v>
      </c>
      <c r="E205" s="13" t="s">
        <v>119</v>
      </c>
      <c r="F205" s="13">
        <v>220</v>
      </c>
    </row>
    <row r="206" spans="1:6" x14ac:dyDescent="0.2">
      <c r="A206" s="13" t="s">
        <v>189</v>
      </c>
      <c r="B206" s="13" t="s">
        <v>198</v>
      </c>
      <c r="C206" s="13" t="s">
        <v>110</v>
      </c>
      <c r="D206" s="13" t="s">
        <v>103</v>
      </c>
      <c r="E206" s="13" t="s">
        <v>111</v>
      </c>
      <c r="F206" s="13">
        <v>210</v>
      </c>
    </row>
    <row r="207" spans="1:6" x14ac:dyDescent="0.2">
      <c r="A207" s="13" t="s">
        <v>189</v>
      </c>
      <c r="B207" s="13" t="s">
        <v>198</v>
      </c>
      <c r="C207" s="13" t="s">
        <v>112</v>
      </c>
      <c r="D207" s="13" t="s">
        <v>106</v>
      </c>
      <c r="E207" s="13" t="s">
        <v>111</v>
      </c>
      <c r="F207" s="13">
        <v>220</v>
      </c>
    </row>
    <row r="208" spans="1:6" x14ac:dyDescent="0.2">
      <c r="A208" s="13" t="s">
        <v>189</v>
      </c>
      <c r="B208" s="13" t="s">
        <v>198</v>
      </c>
      <c r="C208" s="13" t="s">
        <v>155</v>
      </c>
      <c r="D208" s="13" t="s">
        <v>106</v>
      </c>
      <c r="E208" s="13" t="s">
        <v>111</v>
      </c>
      <c r="F208" s="13">
        <v>220</v>
      </c>
    </row>
    <row r="209" spans="1:6" x14ac:dyDescent="0.2">
      <c r="A209" s="13" t="s">
        <v>189</v>
      </c>
      <c r="B209" s="13" t="s">
        <v>198</v>
      </c>
      <c r="C209" s="13" t="s">
        <v>200</v>
      </c>
      <c r="D209" s="13" t="s">
        <v>106</v>
      </c>
      <c r="E209" s="13" t="s">
        <v>104</v>
      </c>
      <c r="F209" s="13">
        <v>220</v>
      </c>
    </row>
    <row r="210" spans="1:6" x14ac:dyDescent="0.2">
      <c r="A210" s="13" t="s">
        <v>189</v>
      </c>
      <c r="B210" s="13" t="s">
        <v>198</v>
      </c>
      <c r="C210" s="13" t="s">
        <v>129</v>
      </c>
      <c r="D210" s="13" t="s">
        <v>103</v>
      </c>
      <c r="E210" s="13" t="s">
        <v>104</v>
      </c>
      <c r="F210" s="13">
        <v>220</v>
      </c>
    </row>
    <row r="211" spans="1:6" x14ac:dyDescent="0.2">
      <c r="A211" s="13" t="s">
        <v>189</v>
      </c>
      <c r="B211" s="13" t="s">
        <v>198</v>
      </c>
      <c r="C211" s="13" t="s">
        <v>177</v>
      </c>
      <c r="D211" s="13" t="s">
        <v>106</v>
      </c>
      <c r="E211" s="13" t="s">
        <v>109</v>
      </c>
      <c r="F211" s="13">
        <v>210</v>
      </c>
    </row>
    <row r="212" spans="1:6" x14ac:dyDescent="0.2">
      <c r="A212" s="13" t="s">
        <v>189</v>
      </c>
      <c r="B212" s="13" t="s">
        <v>198</v>
      </c>
      <c r="C212" s="13" t="s">
        <v>113</v>
      </c>
      <c r="D212" s="13" t="s">
        <v>106</v>
      </c>
      <c r="E212" s="13" t="s">
        <v>114</v>
      </c>
      <c r="F212" s="13">
        <v>220</v>
      </c>
    </row>
    <row r="213" spans="1:6" x14ac:dyDescent="0.2">
      <c r="A213" s="13" t="s">
        <v>189</v>
      </c>
      <c r="B213" s="13" t="s">
        <v>198</v>
      </c>
      <c r="C213" s="13" t="s">
        <v>130</v>
      </c>
      <c r="D213" s="13" t="s">
        <v>106</v>
      </c>
      <c r="E213" s="13" t="s">
        <v>119</v>
      </c>
      <c r="F213" s="13">
        <v>220</v>
      </c>
    </row>
    <row r="214" spans="1:6" x14ac:dyDescent="0.2">
      <c r="A214" s="13" t="s">
        <v>189</v>
      </c>
      <c r="B214" s="13" t="s">
        <v>198</v>
      </c>
      <c r="C214" s="13" t="s">
        <v>115</v>
      </c>
      <c r="D214" s="13" t="s">
        <v>106</v>
      </c>
      <c r="E214" s="13" t="s">
        <v>111</v>
      </c>
      <c r="F214" s="13">
        <v>210</v>
      </c>
    </row>
    <row r="215" spans="1:6" x14ac:dyDescent="0.2">
      <c r="A215" s="13" t="s">
        <v>189</v>
      </c>
      <c r="B215" s="13" t="s">
        <v>198</v>
      </c>
      <c r="C215" s="13" t="s">
        <v>116</v>
      </c>
      <c r="D215" s="13" t="s">
        <v>103</v>
      </c>
      <c r="E215" s="13" t="s">
        <v>111</v>
      </c>
      <c r="F215" s="13">
        <v>210</v>
      </c>
    </row>
    <row r="216" spans="1:6" x14ac:dyDescent="0.2">
      <c r="A216" s="13" t="s">
        <v>189</v>
      </c>
      <c r="B216" s="13" t="s">
        <v>198</v>
      </c>
      <c r="C216" s="13" t="s">
        <v>117</v>
      </c>
      <c r="D216" s="13" t="s">
        <v>106</v>
      </c>
      <c r="E216" s="13" t="s">
        <v>104</v>
      </c>
      <c r="F216" s="13">
        <v>210</v>
      </c>
    </row>
    <row r="217" spans="1:6" x14ac:dyDescent="0.2">
      <c r="A217" s="13" t="s">
        <v>189</v>
      </c>
      <c r="B217" s="13" t="s">
        <v>198</v>
      </c>
      <c r="C217" s="13" t="s">
        <v>134</v>
      </c>
      <c r="D217" s="13" t="s">
        <v>106</v>
      </c>
      <c r="E217" s="13" t="s">
        <v>107</v>
      </c>
      <c r="F217" s="13">
        <v>220</v>
      </c>
    </row>
    <row r="218" spans="1:6" x14ac:dyDescent="0.2">
      <c r="A218" s="13" t="s">
        <v>189</v>
      </c>
      <c r="B218" s="13" t="s">
        <v>198</v>
      </c>
      <c r="C218" s="13" t="s">
        <v>149</v>
      </c>
      <c r="D218" s="13" t="s">
        <v>106</v>
      </c>
      <c r="E218" s="13" t="s">
        <v>111</v>
      </c>
      <c r="F218" s="13">
        <v>220</v>
      </c>
    </row>
    <row r="219" spans="1:6" x14ac:dyDescent="0.2">
      <c r="A219" s="13" t="s">
        <v>189</v>
      </c>
      <c r="B219" s="13" t="s">
        <v>198</v>
      </c>
      <c r="C219" s="13" t="s">
        <v>135</v>
      </c>
      <c r="D219" s="13" t="s">
        <v>106</v>
      </c>
      <c r="E219" s="13" t="s">
        <v>104</v>
      </c>
      <c r="F219" s="13">
        <v>210</v>
      </c>
    </row>
    <row r="220" spans="1:6" x14ac:dyDescent="0.2">
      <c r="A220" s="13" t="s">
        <v>189</v>
      </c>
      <c r="B220" s="13" t="s">
        <v>198</v>
      </c>
      <c r="C220" s="13" t="s">
        <v>136</v>
      </c>
      <c r="D220" s="13" t="s">
        <v>106</v>
      </c>
      <c r="E220" s="13" t="s">
        <v>107</v>
      </c>
      <c r="F220" s="13">
        <v>210</v>
      </c>
    </row>
    <row r="221" spans="1:6" x14ac:dyDescent="0.2">
      <c r="A221" s="13" t="s">
        <v>189</v>
      </c>
      <c r="B221" s="13" t="s">
        <v>198</v>
      </c>
      <c r="C221" s="13" t="s">
        <v>152</v>
      </c>
      <c r="D221" s="13" t="s">
        <v>106</v>
      </c>
      <c r="E221" s="13" t="s">
        <v>107</v>
      </c>
      <c r="F221" s="13">
        <v>210</v>
      </c>
    </row>
    <row r="222" spans="1:6" x14ac:dyDescent="0.2">
      <c r="A222" s="13" t="s">
        <v>189</v>
      </c>
      <c r="B222" s="13" t="s">
        <v>198</v>
      </c>
      <c r="C222" s="13" t="s">
        <v>139</v>
      </c>
      <c r="D222" s="13" t="s">
        <v>106</v>
      </c>
      <c r="E222" s="13" t="s">
        <v>109</v>
      </c>
      <c r="F222" s="13">
        <v>210</v>
      </c>
    </row>
    <row r="223" spans="1:6" x14ac:dyDescent="0.2">
      <c r="A223" s="13" t="s">
        <v>189</v>
      </c>
      <c r="B223" s="13" t="s">
        <v>198</v>
      </c>
      <c r="C223" s="13" t="s">
        <v>144</v>
      </c>
      <c r="D223" s="13" t="s">
        <v>106</v>
      </c>
      <c r="E223" s="13" t="s">
        <v>107</v>
      </c>
      <c r="F223" s="13">
        <v>210</v>
      </c>
    </row>
    <row r="224" spans="1:6" x14ac:dyDescent="0.2">
      <c r="A224" s="13" t="s">
        <v>189</v>
      </c>
      <c r="B224" s="13" t="s">
        <v>198</v>
      </c>
      <c r="C224" s="13" t="s">
        <v>145</v>
      </c>
      <c r="D224" s="13" t="s">
        <v>106</v>
      </c>
      <c r="E224" s="13" t="s">
        <v>119</v>
      </c>
      <c r="F224" s="13">
        <v>220</v>
      </c>
    </row>
    <row r="225" spans="1:6" x14ac:dyDescent="0.2">
      <c r="A225" s="13" t="s">
        <v>189</v>
      </c>
      <c r="B225" s="13" t="s">
        <v>198</v>
      </c>
      <c r="C225" s="13" t="s">
        <v>174</v>
      </c>
      <c r="D225" s="13" t="s">
        <v>106</v>
      </c>
      <c r="E225" s="13" t="s">
        <v>119</v>
      </c>
      <c r="F225" s="13">
        <v>210</v>
      </c>
    </row>
    <row r="226" spans="1:6" x14ac:dyDescent="0.2">
      <c r="A226" s="13" t="s">
        <v>189</v>
      </c>
      <c r="B226" s="13" t="s">
        <v>198</v>
      </c>
      <c r="C226" s="13" t="s">
        <v>146</v>
      </c>
      <c r="D226" s="13" t="s">
        <v>103</v>
      </c>
      <c r="E226" s="13" t="s">
        <v>111</v>
      </c>
      <c r="F226" s="13">
        <v>210</v>
      </c>
    </row>
    <row r="227" spans="1:6" x14ac:dyDescent="0.2">
      <c r="A227" s="13" t="s">
        <v>100</v>
      </c>
      <c r="B227" s="13" t="s">
        <v>147</v>
      </c>
      <c r="C227" s="13" t="s">
        <v>102</v>
      </c>
      <c r="D227" s="13" t="s">
        <v>103</v>
      </c>
      <c r="E227" s="13" t="s">
        <v>104</v>
      </c>
      <c r="F227" s="13">
        <v>60</v>
      </c>
    </row>
    <row r="228" spans="1:6" x14ac:dyDescent="0.2">
      <c r="A228" s="13" t="s">
        <v>100</v>
      </c>
      <c r="B228" s="13" t="s">
        <v>147</v>
      </c>
      <c r="C228" s="13" t="s">
        <v>124</v>
      </c>
      <c r="D228" s="13" t="s">
        <v>103</v>
      </c>
      <c r="E228" s="13" t="s">
        <v>104</v>
      </c>
      <c r="F228" s="13">
        <v>50</v>
      </c>
    </row>
    <row r="229" spans="1:6" x14ac:dyDescent="0.2">
      <c r="A229" s="13" t="s">
        <v>100</v>
      </c>
      <c r="B229" s="13" t="s">
        <v>147</v>
      </c>
      <c r="C229" s="13" t="s">
        <v>105</v>
      </c>
      <c r="D229" s="13" t="s">
        <v>106</v>
      </c>
      <c r="E229" s="13" t="s">
        <v>107</v>
      </c>
      <c r="F229" s="13">
        <v>50</v>
      </c>
    </row>
    <row r="230" spans="1:6" x14ac:dyDescent="0.2">
      <c r="A230" s="13" t="s">
        <v>100</v>
      </c>
      <c r="B230" s="13" t="s">
        <v>147</v>
      </c>
      <c r="C230" s="13" t="s">
        <v>125</v>
      </c>
      <c r="D230" s="13" t="s">
        <v>106</v>
      </c>
      <c r="E230" s="13" t="s">
        <v>107</v>
      </c>
      <c r="F230" s="13">
        <v>60</v>
      </c>
    </row>
    <row r="231" spans="1:6" x14ac:dyDescent="0.2">
      <c r="A231" s="13" t="s">
        <v>100</v>
      </c>
      <c r="B231" s="13" t="s">
        <v>147</v>
      </c>
      <c r="C231" s="13" t="s">
        <v>142</v>
      </c>
      <c r="D231" s="13" t="s">
        <v>106</v>
      </c>
      <c r="E231" s="13" t="s">
        <v>104</v>
      </c>
      <c r="F231" s="13">
        <v>60</v>
      </c>
    </row>
    <row r="232" spans="1:6" x14ac:dyDescent="0.2">
      <c r="A232" s="13" t="s">
        <v>100</v>
      </c>
      <c r="B232" s="13" t="s">
        <v>147</v>
      </c>
      <c r="C232" s="13" t="s">
        <v>148</v>
      </c>
      <c r="D232" s="13" t="s">
        <v>106</v>
      </c>
      <c r="E232" s="13" t="s">
        <v>104</v>
      </c>
      <c r="F232" s="13">
        <v>50</v>
      </c>
    </row>
    <row r="233" spans="1:6" x14ac:dyDescent="0.2">
      <c r="A233" s="13" t="s">
        <v>100</v>
      </c>
      <c r="B233" s="13" t="s">
        <v>147</v>
      </c>
      <c r="C233" s="13" t="s">
        <v>150</v>
      </c>
      <c r="D233" s="13" t="s">
        <v>103</v>
      </c>
      <c r="E233" s="13" t="s">
        <v>119</v>
      </c>
      <c r="F233" s="13">
        <v>60</v>
      </c>
    </row>
    <row r="234" spans="1:6" x14ac:dyDescent="0.2">
      <c r="A234" s="13" t="s">
        <v>100</v>
      </c>
      <c r="B234" s="13" t="s">
        <v>147</v>
      </c>
      <c r="C234" s="13" t="s">
        <v>110</v>
      </c>
      <c r="D234" s="13" t="s">
        <v>103</v>
      </c>
      <c r="E234" s="13" t="s">
        <v>111</v>
      </c>
      <c r="F234" s="13">
        <v>50</v>
      </c>
    </row>
    <row r="235" spans="1:6" x14ac:dyDescent="0.2">
      <c r="A235" s="13" t="s">
        <v>100</v>
      </c>
      <c r="B235" s="13" t="s">
        <v>147</v>
      </c>
      <c r="C235" s="13" t="s">
        <v>112</v>
      </c>
      <c r="D235" s="13" t="s">
        <v>106</v>
      </c>
      <c r="E235" s="13" t="s">
        <v>111</v>
      </c>
      <c r="F235" s="13">
        <v>60</v>
      </c>
    </row>
    <row r="236" spans="1:6" x14ac:dyDescent="0.2">
      <c r="A236" s="13" t="s">
        <v>100</v>
      </c>
      <c r="B236" s="13" t="s">
        <v>147</v>
      </c>
      <c r="C236" s="13" t="s">
        <v>129</v>
      </c>
      <c r="D236" s="13" t="s">
        <v>103</v>
      </c>
      <c r="E236" s="13" t="s">
        <v>104</v>
      </c>
      <c r="F236" s="13">
        <v>60</v>
      </c>
    </row>
    <row r="237" spans="1:6" x14ac:dyDescent="0.2">
      <c r="A237" s="13" t="s">
        <v>100</v>
      </c>
      <c r="B237" s="13" t="s">
        <v>147</v>
      </c>
      <c r="C237" s="13" t="s">
        <v>113</v>
      </c>
      <c r="D237" s="13" t="s">
        <v>106</v>
      </c>
      <c r="E237" s="13" t="s">
        <v>114</v>
      </c>
      <c r="F237" s="13">
        <v>60</v>
      </c>
    </row>
    <row r="238" spans="1:6" x14ac:dyDescent="0.2">
      <c r="A238" s="13" t="s">
        <v>100</v>
      </c>
      <c r="B238" s="13" t="s">
        <v>147</v>
      </c>
      <c r="C238" s="13" t="s">
        <v>130</v>
      </c>
      <c r="D238" s="13" t="s">
        <v>106</v>
      </c>
      <c r="E238" s="13" t="s">
        <v>119</v>
      </c>
      <c r="F238" s="13">
        <v>50</v>
      </c>
    </row>
    <row r="239" spans="1:6" x14ac:dyDescent="0.2">
      <c r="A239" s="13" t="s">
        <v>100</v>
      </c>
      <c r="B239" s="13" t="s">
        <v>147</v>
      </c>
      <c r="C239" s="13" t="s">
        <v>115</v>
      </c>
      <c r="D239" s="13" t="s">
        <v>106</v>
      </c>
      <c r="E239" s="13" t="s">
        <v>111</v>
      </c>
      <c r="F239" s="13">
        <v>60</v>
      </c>
    </row>
    <row r="240" spans="1:6" x14ac:dyDescent="0.2">
      <c r="A240" s="13" t="s">
        <v>100</v>
      </c>
      <c r="B240" s="13" t="s">
        <v>147</v>
      </c>
      <c r="C240" s="13" t="s">
        <v>116</v>
      </c>
      <c r="D240" s="13" t="s">
        <v>103</v>
      </c>
      <c r="E240" s="13" t="s">
        <v>111</v>
      </c>
      <c r="F240" s="13">
        <v>50</v>
      </c>
    </row>
    <row r="241" spans="1:6" x14ac:dyDescent="0.2">
      <c r="A241" s="13" t="s">
        <v>100</v>
      </c>
      <c r="B241" s="13" t="s">
        <v>147</v>
      </c>
      <c r="C241" s="13" t="s">
        <v>134</v>
      </c>
      <c r="D241" s="13" t="s">
        <v>106</v>
      </c>
      <c r="E241" s="13" t="s">
        <v>107</v>
      </c>
      <c r="F241" s="13">
        <v>60</v>
      </c>
    </row>
    <row r="242" spans="1:6" x14ac:dyDescent="0.2">
      <c r="A242" s="13" t="s">
        <v>100</v>
      </c>
      <c r="B242" s="13" t="s">
        <v>147</v>
      </c>
      <c r="C242" s="13" t="s">
        <v>149</v>
      </c>
      <c r="D242" s="13" t="s">
        <v>106</v>
      </c>
      <c r="E242" s="13" t="s">
        <v>111</v>
      </c>
      <c r="F242" s="13">
        <v>50</v>
      </c>
    </row>
    <row r="243" spans="1:6" x14ac:dyDescent="0.2">
      <c r="A243" s="13" t="s">
        <v>100</v>
      </c>
      <c r="B243" s="13" t="s">
        <v>147</v>
      </c>
      <c r="C243" s="13" t="s">
        <v>135</v>
      </c>
      <c r="D243" s="13" t="s">
        <v>106</v>
      </c>
      <c r="E243" s="13" t="s">
        <v>104</v>
      </c>
      <c r="F243" s="13">
        <v>60</v>
      </c>
    </row>
    <row r="244" spans="1:6" x14ac:dyDescent="0.2">
      <c r="A244" s="13" t="s">
        <v>100</v>
      </c>
      <c r="B244" s="13" t="s">
        <v>147</v>
      </c>
      <c r="C244" s="13" t="s">
        <v>136</v>
      </c>
      <c r="D244" s="13" t="s">
        <v>106</v>
      </c>
      <c r="E244" s="13" t="s">
        <v>107</v>
      </c>
      <c r="F244" s="13">
        <v>60</v>
      </c>
    </row>
    <row r="245" spans="1:6" x14ac:dyDescent="0.2">
      <c r="A245" s="13" t="s">
        <v>100</v>
      </c>
      <c r="B245" s="13" t="s">
        <v>147</v>
      </c>
      <c r="C245" s="13" t="s">
        <v>138</v>
      </c>
      <c r="D245" s="13" t="s">
        <v>103</v>
      </c>
      <c r="E245" s="13" t="s">
        <v>119</v>
      </c>
      <c r="F245" s="13">
        <v>60</v>
      </c>
    </row>
    <row r="246" spans="1:6" x14ac:dyDescent="0.2">
      <c r="A246" s="13" t="s">
        <v>100</v>
      </c>
      <c r="B246" s="13" t="s">
        <v>147</v>
      </c>
      <c r="C246" s="13" t="s">
        <v>151</v>
      </c>
      <c r="D246" s="13" t="s">
        <v>106</v>
      </c>
      <c r="E246" s="13" t="s">
        <v>107</v>
      </c>
      <c r="F246" s="13">
        <v>60</v>
      </c>
    </row>
    <row r="247" spans="1:6" x14ac:dyDescent="0.2">
      <c r="A247" s="13" t="s">
        <v>100</v>
      </c>
      <c r="B247" s="13" t="s">
        <v>147</v>
      </c>
      <c r="C247" s="13" t="s">
        <v>152</v>
      </c>
      <c r="D247" s="13" t="s">
        <v>106</v>
      </c>
      <c r="E247" s="13" t="s">
        <v>107</v>
      </c>
      <c r="F247" s="13">
        <v>60</v>
      </c>
    </row>
    <row r="248" spans="1:6" x14ac:dyDescent="0.2">
      <c r="A248" s="13" t="s">
        <v>100</v>
      </c>
      <c r="B248" s="13" t="s">
        <v>147</v>
      </c>
      <c r="C248" s="13" t="s">
        <v>139</v>
      </c>
      <c r="D248" s="13" t="s">
        <v>106</v>
      </c>
      <c r="E248" s="13" t="s">
        <v>109</v>
      </c>
      <c r="F248" s="13">
        <v>50</v>
      </c>
    </row>
    <row r="249" spans="1:6" x14ac:dyDescent="0.2">
      <c r="A249" s="13" t="s">
        <v>100</v>
      </c>
      <c r="B249" s="13" t="s">
        <v>147</v>
      </c>
      <c r="C249" s="13" t="s">
        <v>144</v>
      </c>
      <c r="D249" s="13" t="s">
        <v>106</v>
      </c>
      <c r="E249" s="13" t="s">
        <v>107</v>
      </c>
      <c r="F249" s="13">
        <v>50</v>
      </c>
    </row>
    <row r="250" spans="1:6" x14ac:dyDescent="0.2">
      <c r="A250" s="13" t="s">
        <v>100</v>
      </c>
      <c r="B250" s="13" t="s">
        <v>147</v>
      </c>
      <c r="C250" s="13" t="s">
        <v>145</v>
      </c>
      <c r="D250" s="13" t="s">
        <v>106</v>
      </c>
      <c r="E250" s="13" t="s">
        <v>119</v>
      </c>
      <c r="F250" s="13">
        <v>60</v>
      </c>
    </row>
    <row r="251" spans="1:6" x14ac:dyDescent="0.2">
      <c r="A251" s="13" t="s">
        <v>100</v>
      </c>
      <c r="B251" s="13" t="s">
        <v>147</v>
      </c>
      <c r="C251" s="13" t="s">
        <v>120</v>
      </c>
      <c r="D251" s="13" t="s">
        <v>106</v>
      </c>
      <c r="E251" s="13" t="s">
        <v>111</v>
      </c>
      <c r="F251" s="13">
        <v>50</v>
      </c>
    </row>
    <row r="252" spans="1:6" x14ac:dyDescent="0.2">
      <c r="A252" s="13" t="s">
        <v>100</v>
      </c>
      <c r="B252" s="13" t="s">
        <v>147</v>
      </c>
      <c r="C252" s="13" t="s">
        <v>146</v>
      </c>
      <c r="D252" s="13" t="s">
        <v>103</v>
      </c>
      <c r="E252" s="13" t="s">
        <v>111</v>
      </c>
      <c r="F252" s="13">
        <v>50</v>
      </c>
    </row>
    <row r="253" spans="1:6" x14ac:dyDescent="0.2">
      <c r="A253" s="13" t="s">
        <v>100</v>
      </c>
      <c r="B253" s="13" t="s">
        <v>192</v>
      </c>
      <c r="C253" s="13" t="s">
        <v>105</v>
      </c>
      <c r="D253" s="13" t="s">
        <v>106</v>
      </c>
      <c r="E253" s="13" t="s">
        <v>107</v>
      </c>
      <c r="F253" s="13">
        <v>130</v>
      </c>
    </row>
    <row r="254" spans="1:6" x14ac:dyDescent="0.2">
      <c r="A254" s="13" t="s">
        <v>100</v>
      </c>
      <c r="B254" s="13" t="s">
        <v>192</v>
      </c>
      <c r="C254" s="13" t="s">
        <v>132</v>
      </c>
      <c r="D254" s="13" t="s">
        <v>106</v>
      </c>
      <c r="E254" s="13" t="s">
        <v>111</v>
      </c>
      <c r="F254" s="13">
        <v>120</v>
      </c>
    </row>
    <row r="255" spans="1:6" x14ac:dyDescent="0.2">
      <c r="A255" s="13" t="s">
        <v>100</v>
      </c>
      <c r="B255" s="13" t="s">
        <v>192</v>
      </c>
      <c r="C255" s="13" t="s">
        <v>155</v>
      </c>
      <c r="D255" s="13" t="s">
        <v>106</v>
      </c>
      <c r="E255" s="13" t="s">
        <v>111</v>
      </c>
      <c r="F255" s="13">
        <v>130</v>
      </c>
    </row>
    <row r="256" spans="1:6" x14ac:dyDescent="0.2">
      <c r="A256" s="13" t="s">
        <v>100</v>
      </c>
      <c r="B256" s="13" t="s">
        <v>192</v>
      </c>
      <c r="C256" s="13" t="s">
        <v>134</v>
      </c>
      <c r="D256" s="13" t="s">
        <v>106</v>
      </c>
      <c r="E256" s="13" t="s">
        <v>107</v>
      </c>
      <c r="F256" s="13">
        <v>130</v>
      </c>
    </row>
    <row r="257" spans="1:6" x14ac:dyDescent="0.2">
      <c r="A257" s="13" t="s">
        <v>100</v>
      </c>
      <c r="B257" s="13" t="s">
        <v>192</v>
      </c>
      <c r="C257" s="13" t="s">
        <v>137</v>
      </c>
      <c r="D257" s="13" t="s">
        <v>106</v>
      </c>
      <c r="E257" s="13" t="s">
        <v>111</v>
      </c>
      <c r="F257" s="13">
        <v>130</v>
      </c>
    </row>
    <row r="258" spans="1:6" x14ac:dyDescent="0.2">
      <c r="A258" s="13" t="s">
        <v>100</v>
      </c>
      <c r="B258" s="13" t="s">
        <v>192</v>
      </c>
      <c r="C258" s="13" t="s">
        <v>120</v>
      </c>
      <c r="D258" s="13" t="s">
        <v>106</v>
      </c>
      <c r="E258" s="13" t="s">
        <v>111</v>
      </c>
      <c r="F258" s="13">
        <v>120</v>
      </c>
    </row>
    <row r="259" spans="1:6" x14ac:dyDescent="0.2">
      <c r="A259" s="13" t="s">
        <v>100</v>
      </c>
      <c r="B259" s="13" t="s">
        <v>156</v>
      </c>
      <c r="C259" s="13" t="s">
        <v>157</v>
      </c>
      <c r="D259" s="13" t="s">
        <v>106</v>
      </c>
      <c r="E259" s="13" t="s">
        <v>104</v>
      </c>
      <c r="F259" s="13">
        <v>60</v>
      </c>
    </row>
    <row r="260" spans="1:6" x14ac:dyDescent="0.2">
      <c r="A260" s="13" t="s">
        <v>100</v>
      </c>
      <c r="B260" s="13" t="s">
        <v>156</v>
      </c>
      <c r="C260" s="13" t="s">
        <v>124</v>
      </c>
      <c r="D260" s="13" t="s">
        <v>103</v>
      </c>
      <c r="E260" s="13" t="s">
        <v>104</v>
      </c>
      <c r="F260" s="13">
        <v>70</v>
      </c>
    </row>
    <row r="261" spans="1:6" x14ac:dyDescent="0.2">
      <c r="A261" s="13" t="s">
        <v>100</v>
      </c>
      <c r="B261" s="13" t="s">
        <v>156</v>
      </c>
      <c r="C261" s="13" t="s">
        <v>105</v>
      </c>
      <c r="D261" s="13" t="s">
        <v>106</v>
      </c>
      <c r="E261" s="13" t="s">
        <v>107</v>
      </c>
      <c r="F261" s="13">
        <v>60</v>
      </c>
    </row>
    <row r="262" spans="1:6" x14ac:dyDescent="0.2">
      <c r="A262" s="13" t="s">
        <v>100</v>
      </c>
      <c r="B262" s="13" t="s">
        <v>156</v>
      </c>
      <c r="C262" s="13" t="s">
        <v>125</v>
      </c>
      <c r="D262" s="13" t="s">
        <v>106</v>
      </c>
      <c r="E262" s="13" t="s">
        <v>107</v>
      </c>
      <c r="F262" s="13">
        <v>70</v>
      </c>
    </row>
    <row r="263" spans="1:6" x14ac:dyDescent="0.2">
      <c r="A263" s="13" t="s">
        <v>100</v>
      </c>
      <c r="B263" s="13" t="s">
        <v>156</v>
      </c>
      <c r="C263" s="13" t="s">
        <v>166</v>
      </c>
      <c r="D263" s="13" t="s">
        <v>106</v>
      </c>
      <c r="E263" s="13" t="s">
        <v>111</v>
      </c>
      <c r="F263" s="13">
        <v>70</v>
      </c>
    </row>
    <row r="264" spans="1:6" x14ac:dyDescent="0.2">
      <c r="A264" s="13" t="s">
        <v>100</v>
      </c>
      <c r="B264" s="13" t="s">
        <v>156</v>
      </c>
      <c r="C264" s="13" t="s">
        <v>110</v>
      </c>
      <c r="D264" s="13" t="s">
        <v>103</v>
      </c>
      <c r="E264" s="13" t="s">
        <v>111</v>
      </c>
      <c r="F264" s="13">
        <v>60</v>
      </c>
    </row>
    <row r="265" spans="1:6" x14ac:dyDescent="0.2">
      <c r="A265" s="13" t="s">
        <v>100</v>
      </c>
      <c r="B265" s="13" t="s">
        <v>156</v>
      </c>
      <c r="C265" s="13" t="s">
        <v>112</v>
      </c>
      <c r="D265" s="13" t="s">
        <v>106</v>
      </c>
      <c r="E265" s="13" t="s">
        <v>111</v>
      </c>
      <c r="F265" s="13">
        <v>60</v>
      </c>
    </row>
    <row r="266" spans="1:6" x14ac:dyDescent="0.2">
      <c r="A266" s="13" t="s">
        <v>100</v>
      </c>
      <c r="B266" s="13" t="s">
        <v>156</v>
      </c>
      <c r="C266" s="13" t="s">
        <v>155</v>
      </c>
      <c r="D266" s="13" t="s">
        <v>106</v>
      </c>
      <c r="E266" s="13" t="s">
        <v>111</v>
      </c>
      <c r="F266" s="13">
        <v>60</v>
      </c>
    </row>
    <row r="267" spans="1:6" x14ac:dyDescent="0.2">
      <c r="A267" s="13" t="s">
        <v>100</v>
      </c>
      <c r="B267" s="13" t="s">
        <v>156</v>
      </c>
      <c r="C267" s="13" t="s">
        <v>129</v>
      </c>
      <c r="D267" s="13" t="s">
        <v>103</v>
      </c>
      <c r="E267" s="13" t="s">
        <v>104</v>
      </c>
      <c r="F267" s="13">
        <v>60</v>
      </c>
    </row>
    <row r="268" spans="1:6" x14ac:dyDescent="0.2">
      <c r="A268" s="13" t="s">
        <v>100</v>
      </c>
      <c r="B268" s="13" t="s">
        <v>156</v>
      </c>
      <c r="C268" s="13" t="s">
        <v>113</v>
      </c>
      <c r="D268" s="13" t="s">
        <v>106</v>
      </c>
      <c r="E268" s="13" t="s">
        <v>114</v>
      </c>
      <c r="F268" s="13">
        <v>70</v>
      </c>
    </row>
    <row r="269" spans="1:6" x14ac:dyDescent="0.2">
      <c r="A269" s="13" t="s">
        <v>100</v>
      </c>
      <c r="B269" s="13" t="s">
        <v>156</v>
      </c>
      <c r="C269" s="13" t="s">
        <v>130</v>
      </c>
      <c r="D269" s="13" t="s">
        <v>106</v>
      </c>
      <c r="E269" s="13" t="s">
        <v>119</v>
      </c>
      <c r="F269" s="13">
        <v>70</v>
      </c>
    </row>
    <row r="270" spans="1:6" x14ac:dyDescent="0.2">
      <c r="A270" s="13" t="s">
        <v>100</v>
      </c>
      <c r="B270" s="13" t="s">
        <v>156</v>
      </c>
      <c r="C270" s="13" t="s">
        <v>116</v>
      </c>
      <c r="D270" s="13" t="s">
        <v>103</v>
      </c>
      <c r="E270" s="13" t="s">
        <v>111</v>
      </c>
      <c r="F270" s="13">
        <v>70</v>
      </c>
    </row>
    <row r="271" spans="1:6" x14ac:dyDescent="0.2">
      <c r="A271" s="13" t="s">
        <v>100</v>
      </c>
      <c r="B271" s="13" t="s">
        <v>156</v>
      </c>
      <c r="C271" s="13" t="s">
        <v>117</v>
      </c>
      <c r="D271" s="13" t="s">
        <v>106</v>
      </c>
      <c r="E271" s="13" t="s">
        <v>104</v>
      </c>
      <c r="F271" s="13">
        <v>70</v>
      </c>
    </row>
    <row r="272" spans="1:6" x14ac:dyDescent="0.2">
      <c r="A272" s="13" t="s">
        <v>100</v>
      </c>
      <c r="B272" s="13" t="s">
        <v>156</v>
      </c>
      <c r="C272" s="13" t="s">
        <v>134</v>
      </c>
      <c r="D272" s="13" t="s">
        <v>106</v>
      </c>
      <c r="E272" s="13" t="s">
        <v>107</v>
      </c>
      <c r="F272" s="13">
        <v>60</v>
      </c>
    </row>
    <row r="273" spans="1:6" x14ac:dyDescent="0.2">
      <c r="A273" s="13" t="s">
        <v>100</v>
      </c>
      <c r="B273" s="13" t="s">
        <v>156</v>
      </c>
      <c r="C273" s="13" t="s">
        <v>149</v>
      </c>
      <c r="D273" s="13" t="s">
        <v>106</v>
      </c>
      <c r="E273" s="13" t="s">
        <v>111</v>
      </c>
      <c r="F273" s="13">
        <v>70</v>
      </c>
    </row>
    <row r="274" spans="1:6" x14ac:dyDescent="0.2">
      <c r="A274" s="13" t="s">
        <v>100</v>
      </c>
      <c r="B274" s="13" t="s">
        <v>156</v>
      </c>
      <c r="C274" s="13" t="s">
        <v>136</v>
      </c>
      <c r="D274" s="13" t="s">
        <v>106</v>
      </c>
      <c r="E274" s="13" t="s">
        <v>107</v>
      </c>
      <c r="F274" s="13">
        <v>60</v>
      </c>
    </row>
    <row r="275" spans="1:6" x14ac:dyDescent="0.2">
      <c r="A275" s="13" t="s">
        <v>100</v>
      </c>
      <c r="B275" s="13" t="s">
        <v>156</v>
      </c>
      <c r="C275" s="13" t="s">
        <v>137</v>
      </c>
      <c r="D275" s="13" t="s">
        <v>106</v>
      </c>
      <c r="E275" s="13" t="s">
        <v>111</v>
      </c>
      <c r="F275" s="13">
        <v>60</v>
      </c>
    </row>
    <row r="276" spans="1:6" x14ac:dyDescent="0.2">
      <c r="A276" s="13" t="s">
        <v>100</v>
      </c>
      <c r="B276" s="13" t="s">
        <v>156</v>
      </c>
      <c r="C276" s="13" t="s">
        <v>158</v>
      </c>
      <c r="D276" s="13" t="s">
        <v>106</v>
      </c>
      <c r="E276" s="13" t="s">
        <v>111</v>
      </c>
      <c r="F276" s="13">
        <v>60</v>
      </c>
    </row>
    <row r="277" spans="1:6" x14ac:dyDescent="0.2">
      <c r="A277" s="13" t="s">
        <v>100</v>
      </c>
      <c r="B277" s="13" t="s">
        <v>156</v>
      </c>
      <c r="C277" s="13" t="s">
        <v>152</v>
      </c>
      <c r="D277" s="13" t="s">
        <v>106</v>
      </c>
      <c r="E277" s="13" t="s">
        <v>107</v>
      </c>
      <c r="F277" s="13">
        <v>70</v>
      </c>
    </row>
    <row r="278" spans="1:6" x14ac:dyDescent="0.2">
      <c r="A278" s="13" t="s">
        <v>100</v>
      </c>
      <c r="B278" s="13" t="s">
        <v>156</v>
      </c>
      <c r="C278" s="13" t="s">
        <v>144</v>
      </c>
      <c r="D278" s="13" t="s">
        <v>106</v>
      </c>
      <c r="E278" s="13" t="s">
        <v>107</v>
      </c>
      <c r="F278" s="13">
        <v>70</v>
      </c>
    </row>
    <row r="279" spans="1:6" x14ac:dyDescent="0.2">
      <c r="A279" s="13" t="s">
        <v>100</v>
      </c>
      <c r="B279" s="13" t="s">
        <v>156</v>
      </c>
      <c r="C279" s="13" t="s">
        <v>145</v>
      </c>
      <c r="D279" s="13" t="s">
        <v>106</v>
      </c>
      <c r="E279" s="13" t="s">
        <v>119</v>
      </c>
      <c r="F279" s="13">
        <v>60</v>
      </c>
    </row>
    <row r="280" spans="1:6" x14ac:dyDescent="0.2">
      <c r="A280" s="13" t="s">
        <v>100</v>
      </c>
      <c r="B280" s="13" t="s">
        <v>156</v>
      </c>
      <c r="C280" s="13" t="s">
        <v>120</v>
      </c>
      <c r="D280" s="13" t="s">
        <v>106</v>
      </c>
      <c r="E280" s="13" t="s">
        <v>111</v>
      </c>
      <c r="F280" s="13">
        <v>70</v>
      </c>
    </row>
    <row r="281" spans="1:6" x14ac:dyDescent="0.2">
      <c r="A281" s="13" t="s">
        <v>100</v>
      </c>
      <c r="B281" s="13" t="s">
        <v>156</v>
      </c>
      <c r="C281" s="13" t="s">
        <v>146</v>
      </c>
      <c r="D281" s="13" t="s">
        <v>103</v>
      </c>
      <c r="E281" s="13" t="s">
        <v>111</v>
      </c>
      <c r="F281" s="13">
        <v>70</v>
      </c>
    </row>
    <row r="282" spans="1:6" x14ac:dyDescent="0.2">
      <c r="A282" s="13" t="s">
        <v>100</v>
      </c>
      <c r="B282" s="13" t="s">
        <v>101</v>
      </c>
      <c r="C282" s="13" t="s">
        <v>102</v>
      </c>
      <c r="D282" s="13" t="s">
        <v>103</v>
      </c>
      <c r="E282" s="13" t="s">
        <v>104</v>
      </c>
      <c r="F282" s="13">
        <v>20</v>
      </c>
    </row>
    <row r="283" spans="1:6" x14ac:dyDescent="0.2">
      <c r="A283" s="13" t="s">
        <v>100</v>
      </c>
      <c r="B283" s="13" t="s">
        <v>101</v>
      </c>
      <c r="C283" s="13" t="s">
        <v>124</v>
      </c>
      <c r="D283" s="13" t="s">
        <v>103</v>
      </c>
      <c r="E283" s="13" t="s">
        <v>104</v>
      </c>
      <c r="F283" s="13">
        <v>30</v>
      </c>
    </row>
    <row r="284" spans="1:6" x14ac:dyDescent="0.2">
      <c r="A284" s="13" t="s">
        <v>100</v>
      </c>
      <c r="B284" s="13" t="s">
        <v>101</v>
      </c>
      <c r="C284" s="13" t="s">
        <v>105</v>
      </c>
      <c r="D284" s="13" t="s">
        <v>106</v>
      </c>
      <c r="E284" s="13" t="s">
        <v>107</v>
      </c>
      <c r="F284" s="13">
        <v>20</v>
      </c>
    </row>
    <row r="285" spans="1:6" x14ac:dyDescent="0.2">
      <c r="A285" s="13" t="s">
        <v>100</v>
      </c>
      <c r="B285" s="13" t="s">
        <v>101</v>
      </c>
      <c r="C285" s="13" t="s">
        <v>125</v>
      </c>
      <c r="D285" s="13" t="s">
        <v>106</v>
      </c>
      <c r="E285" s="13" t="s">
        <v>107</v>
      </c>
      <c r="F285" s="13">
        <v>30</v>
      </c>
    </row>
    <row r="286" spans="1:6" x14ac:dyDescent="0.2">
      <c r="A286" s="13" t="s">
        <v>100</v>
      </c>
      <c r="B286" s="13" t="s">
        <v>101</v>
      </c>
      <c r="C286" s="13" t="s">
        <v>132</v>
      </c>
      <c r="D286" s="13" t="s">
        <v>106</v>
      </c>
      <c r="E286" s="13" t="s">
        <v>111</v>
      </c>
      <c r="F286" s="13">
        <v>30</v>
      </c>
    </row>
    <row r="287" spans="1:6" x14ac:dyDescent="0.2">
      <c r="A287" s="13" t="s">
        <v>100</v>
      </c>
      <c r="B287" s="13" t="s">
        <v>101</v>
      </c>
      <c r="C287" s="13" t="s">
        <v>133</v>
      </c>
      <c r="D287" s="13" t="s">
        <v>106</v>
      </c>
      <c r="E287" s="13" t="s">
        <v>127</v>
      </c>
      <c r="F287" s="13">
        <v>30</v>
      </c>
    </row>
    <row r="288" spans="1:6" x14ac:dyDescent="0.2">
      <c r="A288" s="13" t="s">
        <v>100</v>
      </c>
      <c r="B288" s="13" t="s">
        <v>101</v>
      </c>
      <c r="C288" s="13" t="s">
        <v>126</v>
      </c>
      <c r="D288" s="13" t="s">
        <v>106</v>
      </c>
      <c r="E288" s="13" t="s">
        <v>127</v>
      </c>
      <c r="F288" s="13">
        <v>30</v>
      </c>
    </row>
    <row r="289" spans="1:6" x14ac:dyDescent="0.2">
      <c r="A289" s="13" t="s">
        <v>100</v>
      </c>
      <c r="B289" s="13" t="s">
        <v>101</v>
      </c>
      <c r="C289" s="13" t="s">
        <v>108</v>
      </c>
      <c r="D289" s="13" t="s">
        <v>106</v>
      </c>
      <c r="E289" s="13" t="s">
        <v>109</v>
      </c>
      <c r="F289" s="13">
        <v>20</v>
      </c>
    </row>
    <row r="290" spans="1:6" x14ac:dyDescent="0.2">
      <c r="A290" s="13" t="s">
        <v>100</v>
      </c>
      <c r="B290" s="13" t="s">
        <v>101</v>
      </c>
      <c r="C290" s="13" t="s">
        <v>110</v>
      </c>
      <c r="D290" s="13" t="s">
        <v>103</v>
      </c>
      <c r="E290" s="13" t="s">
        <v>111</v>
      </c>
      <c r="F290" s="13">
        <v>20</v>
      </c>
    </row>
    <row r="291" spans="1:6" x14ac:dyDescent="0.2">
      <c r="A291" s="13" t="s">
        <v>100</v>
      </c>
      <c r="B291" s="13" t="s">
        <v>101</v>
      </c>
      <c r="C291" s="13" t="s">
        <v>112</v>
      </c>
      <c r="D291" s="13" t="s">
        <v>106</v>
      </c>
      <c r="E291" s="13" t="s">
        <v>111</v>
      </c>
      <c r="F291" s="13">
        <v>20</v>
      </c>
    </row>
    <row r="292" spans="1:6" x14ac:dyDescent="0.2">
      <c r="A292" s="13" t="s">
        <v>100</v>
      </c>
      <c r="B292" s="13" t="s">
        <v>101</v>
      </c>
      <c r="C292" s="13" t="s">
        <v>129</v>
      </c>
      <c r="D292" s="13" t="s">
        <v>103</v>
      </c>
      <c r="E292" s="13" t="s">
        <v>104</v>
      </c>
      <c r="F292" s="13">
        <v>30</v>
      </c>
    </row>
    <row r="293" spans="1:6" x14ac:dyDescent="0.2">
      <c r="A293" s="13" t="s">
        <v>100</v>
      </c>
      <c r="B293" s="13" t="s">
        <v>101</v>
      </c>
      <c r="C293" s="13" t="s">
        <v>113</v>
      </c>
      <c r="D293" s="13" t="s">
        <v>106</v>
      </c>
      <c r="E293" s="13" t="s">
        <v>114</v>
      </c>
      <c r="F293" s="13">
        <v>20</v>
      </c>
    </row>
    <row r="294" spans="1:6" x14ac:dyDescent="0.2">
      <c r="A294" s="13" t="s">
        <v>100</v>
      </c>
      <c r="B294" s="13" t="s">
        <v>101</v>
      </c>
      <c r="C294" s="13" t="s">
        <v>130</v>
      </c>
      <c r="D294" s="13" t="s">
        <v>106</v>
      </c>
      <c r="E294" s="13" t="s">
        <v>119</v>
      </c>
      <c r="F294" s="13">
        <v>30</v>
      </c>
    </row>
    <row r="295" spans="1:6" x14ac:dyDescent="0.2">
      <c r="A295" s="13" t="s">
        <v>100</v>
      </c>
      <c r="B295" s="13" t="s">
        <v>101</v>
      </c>
      <c r="C295" s="13" t="s">
        <v>115</v>
      </c>
      <c r="D295" s="13" t="s">
        <v>106</v>
      </c>
      <c r="E295" s="13" t="s">
        <v>111</v>
      </c>
      <c r="F295" s="13">
        <v>20</v>
      </c>
    </row>
    <row r="296" spans="1:6" x14ac:dyDescent="0.2">
      <c r="A296" s="13" t="s">
        <v>100</v>
      </c>
      <c r="B296" s="13" t="s">
        <v>101</v>
      </c>
      <c r="C296" s="13" t="s">
        <v>116</v>
      </c>
      <c r="D296" s="13" t="s">
        <v>103</v>
      </c>
      <c r="E296" s="13" t="s">
        <v>111</v>
      </c>
      <c r="F296" s="13">
        <v>20</v>
      </c>
    </row>
    <row r="297" spans="1:6" x14ac:dyDescent="0.2">
      <c r="A297" s="13" t="s">
        <v>100</v>
      </c>
      <c r="B297" s="13" t="s">
        <v>101</v>
      </c>
      <c r="C297" s="13" t="s">
        <v>117</v>
      </c>
      <c r="D297" s="13" t="s">
        <v>106</v>
      </c>
      <c r="E297" s="13" t="s">
        <v>104</v>
      </c>
      <c r="F297" s="13">
        <v>20</v>
      </c>
    </row>
    <row r="298" spans="1:6" x14ac:dyDescent="0.2">
      <c r="A298" s="13" t="s">
        <v>100</v>
      </c>
      <c r="B298" s="13" t="s">
        <v>101</v>
      </c>
      <c r="C298" s="13" t="s">
        <v>134</v>
      </c>
      <c r="D298" s="13" t="s">
        <v>106</v>
      </c>
      <c r="E298" s="13" t="s">
        <v>107</v>
      </c>
      <c r="F298" s="13">
        <v>30</v>
      </c>
    </row>
    <row r="299" spans="1:6" x14ac:dyDescent="0.2">
      <c r="A299" s="13" t="s">
        <v>100</v>
      </c>
      <c r="B299" s="13" t="s">
        <v>101</v>
      </c>
      <c r="C299" s="13" t="s">
        <v>135</v>
      </c>
      <c r="D299" s="13" t="s">
        <v>106</v>
      </c>
      <c r="E299" s="13" t="s">
        <v>104</v>
      </c>
      <c r="F299" s="13">
        <v>30</v>
      </c>
    </row>
    <row r="300" spans="1:6" x14ac:dyDescent="0.2">
      <c r="A300" s="13" t="s">
        <v>100</v>
      </c>
      <c r="B300" s="13" t="s">
        <v>101</v>
      </c>
      <c r="C300" s="13" t="s">
        <v>131</v>
      </c>
      <c r="D300" s="13" t="s">
        <v>103</v>
      </c>
      <c r="E300" s="13" t="s">
        <v>114</v>
      </c>
      <c r="F300" s="13">
        <v>30</v>
      </c>
    </row>
    <row r="301" spans="1:6" x14ac:dyDescent="0.2">
      <c r="A301" s="13" t="s">
        <v>100</v>
      </c>
      <c r="B301" s="13" t="s">
        <v>101</v>
      </c>
      <c r="C301" s="13" t="s">
        <v>136</v>
      </c>
      <c r="D301" s="13" t="s">
        <v>106</v>
      </c>
      <c r="E301" s="13" t="s">
        <v>107</v>
      </c>
      <c r="F301" s="13">
        <v>30</v>
      </c>
    </row>
    <row r="302" spans="1:6" x14ac:dyDescent="0.2">
      <c r="A302" s="13" t="s">
        <v>100</v>
      </c>
      <c r="B302" s="13" t="s">
        <v>101</v>
      </c>
      <c r="C302" s="13" t="s">
        <v>137</v>
      </c>
      <c r="D302" s="13" t="s">
        <v>106</v>
      </c>
      <c r="E302" s="13" t="s">
        <v>111</v>
      </c>
      <c r="F302" s="13">
        <v>30</v>
      </c>
    </row>
    <row r="303" spans="1:6" x14ac:dyDescent="0.2">
      <c r="A303" s="13" t="s">
        <v>100</v>
      </c>
      <c r="B303" s="13" t="s">
        <v>101</v>
      </c>
      <c r="C303" s="13" t="s">
        <v>138</v>
      </c>
      <c r="D303" s="13" t="s">
        <v>103</v>
      </c>
      <c r="E303" s="13" t="s">
        <v>119</v>
      </c>
      <c r="F303" s="13">
        <v>30</v>
      </c>
    </row>
    <row r="304" spans="1:6" x14ac:dyDescent="0.2">
      <c r="A304" s="13" t="s">
        <v>100</v>
      </c>
      <c r="B304" s="13" t="s">
        <v>101</v>
      </c>
      <c r="C304" s="13" t="s">
        <v>118</v>
      </c>
      <c r="D304" s="13" t="s">
        <v>106</v>
      </c>
      <c r="E304" s="13" t="s">
        <v>119</v>
      </c>
      <c r="F304" s="13">
        <v>20</v>
      </c>
    </row>
    <row r="305" spans="1:6" x14ac:dyDescent="0.2">
      <c r="A305" s="13" t="s">
        <v>100</v>
      </c>
      <c r="B305" s="13" t="s">
        <v>101</v>
      </c>
      <c r="C305" s="13" t="s">
        <v>139</v>
      </c>
      <c r="D305" s="13" t="s">
        <v>106</v>
      </c>
      <c r="E305" s="13" t="s">
        <v>109</v>
      </c>
      <c r="F305" s="13">
        <v>30</v>
      </c>
    </row>
    <row r="306" spans="1:6" x14ac:dyDescent="0.2">
      <c r="A306" s="13" t="s">
        <v>100</v>
      </c>
      <c r="B306" s="13" t="s">
        <v>101</v>
      </c>
      <c r="C306" s="13" t="s">
        <v>120</v>
      </c>
      <c r="D306" s="13" t="s">
        <v>106</v>
      </c>
      <c r="E306" s="13" t="s">
        <v>111</v>
      </c>
      <c r="F306" s="13">
        <v>20</v>
      </c>
    </row>
    <row r="307" spans="1:6" x14ac:dyDescent="0.2">
      <c r="A307" s="13" t="s">
        <v>121</v>
      </c>
      <c r="B307" s="13" t="s">
        <v>122</v>
      </c>
      <c r="C307" s="13" t="s">
        <v>123</v>
      </c>
      <c r="D307" s="13" t="s">
        <v>103</v>
      </c>
      <c r="E307" s="13" t="s">
        <v>114</v>
      </c>
      <c r="F307" s="13">
        <v>20</v>
      </c>
    </row>
    <row r="308" spans="1:6" x14ac:dyDescent="0.2">
      <c r="A308" s="13" t="s">
        <v>121</v>
      </c>
      <c r="B308" s="13" t="s">
        <v>122</v>
      </c>
      <c r="C308" s="13" t="s">
        <v>102</v>
      </c>
      <c r="D308" s="13" t="s">
        <v>103</v>
      </c>
      <c r="E308" s="13" t="s">
        <v>104</v>
      </c>
      <c r="F308" s="13">
        <v>30</v>
      </c>
    </row>
    <row r="309" spans="1:6" x14ac:dyDescent="0.2">
      <c r="A309" s="13" t="s">
        <v>121</v>
      </c>
      <c r="B309" s="13" t="s">
        <v>122</v>
      </c>
      <c r="C309" s="13" t="s">
        <v>124</v>
      </c>
      <c r="D309" s="13" t="s">
        <v>103</v>
      </c>
      <c r="E309" s="13" t="s">
        <v>104</v>
      </c>
      <c r="F309" s="13">
        <v>20</v>
      </c>
    </row>
    <row r="310" spans="1:6" x14ac:dyDescent="0.2">
      <c r="A310" s="13" t="s">
        <v>121</v>
      </c>
      <c r="B310" s="13" t="s">
        <v>122</v>
      </c>
      <c r="C310" s="13" t="s">
        <v>105</v>
      </c>
      <c r="D310" s="13" t="s">
        <v>106</v>
      </c>
      <c r="E310" s="13" t="s">
        <v>107</v>
      </c>
      <c r="F310" s="13">
        <v>30</v>
      </c>
    </row>
    <row r="311" spans="1:6" x14ac:dyDescent="0.2">
      <c r="A311" s="13" t="s">
        <v>121</v>
      </c>
      <c r="B311" s="13" t="s">
        <v>122</v>
      </c>
      <c r="C311" s="13" t="s">
        <v>140</v>
      </c>
      <c r="D311" s="13" t="s">
        <v>106</v>
      </c>
      <c r="E311" s="13" t="s">
        <v>114</v>
      </c>
      <c r="F311" s="13">
        <v>30</v>
      </c>
    </row>
    <row r="312" spans="1:6" x14ac:dyDescent="0.2">
      <c r="A312" s="13" t="s">
        <v>121</v>
      </c>
      <c r="B312" s="13" t="s">
        <v>122</v>
      </c>
      <c r="C312" s="13" t="s">
        <v>125</v>
      </c>
      <c r="D312" s="13" t="s">
        <v>106</v>
      </c>
      <c r="E312" s="13" t="s">
        <v>107</v>
      </c>
      <c r="F312" s="13">
        <v>20</v>
      </c>
    </row>
    <row r="313" spans="1:6" x14ac:dyDescent="0.2">
      <c r="A313" s="13" t="s">
        <v>121</v>
      </c>
      <c r="B313" s="13" t="s">
        <v>122</v>
      </c>
      <c r="C313" s="13" t="s">
        <v>141</v>
      </c>
      <c r="D313" s="13" t="s">
        <v>106</v>
      </c>
      <c r="E313" s="13" t="s">
        <v>114</v>
      </c>
      <c r="F313" s="13">
        <v>30</v>
      </c>
    </row>
    <row r="314" spans="1:6" x14ac:dyDescent="0.2">
      <c r="A314" s="13" t="s">
        <v>121</v>
      </c>
      <c r="B314" s="13" t="s">
        <v>122</v>
      </c>
      <c r="C314" s="13" t="s">
        <v>133</v>
      </c>
      <c r="D314" s="13" t="s">
        <v>106</v>
      </c>
      <c r="E314" s="13" t="s">
        <v>127</v>
      </c>
      <c r="F314" s="13">
        <v>30</v>
      </c>
    </row>
    <row r="315" spans="1:6" x14ac:dyDescent="0.2">
      <c r="A315" s="13" t="s">
        <v>121</v>
      </c>
      <c r="B315" s="13" t="s">
        <v>122</v>
      </c>
      <c r="C315" s="13" t="s">
        <v>126</v>
      </c>
      <c r="D315" s="13" t="s">
        <v>106</v>
      </c>
      <c r="E315" s="13" t="s">
        <v>127</v>
      </c>
      <c r="F315" s="13">
        <v>20</v>
      </c>
    </row>
    <row r="316" spans="1:6" x14ac:dyDescent="0.2">
      <c r="A316" s="13" t="s">
        <v>121</v>
      </c>
      <c r="B316" s="13" t="s">
        <v>122</v>
      </c>
      <c r="C316" s="13" t="s">
        <v>108</v>
      </c>
      <c r="D316" s="13" t="s">
        <v>106</v>
      </c>
      <c r="E316" s="13" t="s">
        <v>109</v>
      </c>
      <c r="F316" s="13">
        <v>20</v>
      </c>
    </row>
    <row r="317" spans="1:6" x14ac:dyDescent="0.2">
      <c r="A317" s="13" t="s">
        <v>121</v>
      </c>
      <c r="B317" s="13" t="s">
        <v>122</v>
      </c>
      <c r="C317" s="13" t="s">
        <v>142</v>
      </c>
      <c r="D317" s="13" t="s">
        <v>106</v>
      </c>
      <c r="E317" s="13" t="s">
        <v>104</v>
      </c>
      <c r="F317" s="13">
        <v>30</v>
      </c>
    </row>
    <row r="318" spans="1:6" x14ac:dyDescent="0.2">
      <c r="A318" s="13" t="s">
        <v>121</v>
      </c>
      <c r="B318" s="13" t="s">
        <v>122</v>
      </c>
      <c r="C318" s="13" t="s">
        <v>128</v>
      </c>
      <c r="D318" s="13" t="s">
        <v>103</v>
      </c>
      <c r="E318" s="13" t="s">
        <v>114</v>
      </c>
      <c r="F318" s="13">
        <v>20</v>
      </c>
    </row>
    <row r="319" spans="1:6" x14ac:dyDescent="0.2">
      <c r="A319" s="13" t="s">
        <v>121</v>
      </c>
      <c r="B319" s="13" t="s">
        <v>122</v>
      </c>
      <c r="C319" s="13" t="s">
        <v>110</v>
      </c>
      <c r="D319" s="13" t="s">
        <v>103</v>
      </c>
      <c r="E319" s="13" t="s">
        <v>111</v>
      </c>
      <c r="F319" s="13">
        <v>20</v>
      </c>
    </row>
    <row r="320" spans="1:6" x14ac:dyDescent="0.2">
      <c r="A320" s="13" t="s">
        <v>121</v>
      </c>
      <c r="B320" s="13" t="s">
        <v>122</v>
      </c>
      <c r="C320" s="13" t="s">
        <v>112</v>
      </c>
      <c r="D320" s="13" t="s">
        <v>106</v>
      </c>
      <c r="E320" s="13" t="s">
        <v>111</v>
      </c>
      <c r="F320" s="13">
        <v>20</v>
      </c>
    </row>
    <row r="321" spans="1:6" x14ac:dyDescent="0.2">
      <c r="A321" s="13" t="s">
        <v>121</v>
      </c>
      <c r="B321" s="13" t="s">
        <v>122</v>
      </c>
      <c r="C321" s="13" t="s">
        <v>129</v>
      </c>
      <c r="D321" s="13" t="s">
        <v>103</v>
      </c>
      <c r="E321" s="13" t="s">
        <v>104</v>
      </c>
      <c r="F321" s="13">
        <v>20</v>
      </c>
    </row>
    <row r="322" spans="1:6" x14ac:dyDescent="0.2">
      <c r="A322" s="13" t="s">
        <v>121</v>
      </c>
      <c r="B322" s="13" t="s">
        <v>122</v>
      </c>
      <c r="C322" s="13" t="s">
        <v>113</v>
      </c>
      <c r="D322" s="13" t="s">
        <v>106</v>
      </c>
      <c r="E322" s="13" t="s">
        <v>114</v>
      </c>
      <c r="F322" s="13">
        <v>20</v>
      </c>
    </row>
    <row r="323" spans="1:6" x14ac:dyDescent="0.2">
      <c r="A323" s="13" t="s">
        <v>121</v>
      </c>
      <c r="B323" s="13" t="s">
        <v>122</v>
      </c>
      <c r="C323" s="13" t="s">
        <v>130</v>
      </c>
      <c r="D323" s="13" t="s">
        <v>106</v>
      </c>
      <c r="E323" s="13" t="s">
        <v>119</v>
      </c>
      <c r="F323" s="13">
        <v>20</v>
      </c>
    </row>
    <row r="324" spans="1:6" x14ac:dyDescent="0.2">
      <c r="A324" s="13" t="s">
        <v>121</v>
      </c>
      <c r="B324" s="13" t="s">
        <v>122</v>
      </c>
      <c r="C324" s="13" t="s">
        <v>115</v>
      </c>
      <c r="D324" s="13" t="s">
        <v>106</v>
      </c>
      <c r="E324" s="13" t="s">
        <v>111</v>
      </c>
      <c r="F324" s="13">
        <v>30</v>
      </c>
    </row>
    <row r="325" spans="1:6" x14ac:dyDescent="0.2">
      <c r="A325" s="13" t="s">
        <v>121</v>
      </c>
      <c r="B325" s="13" t="s">
        <v>122</v>
      </c>
      <c r="C325" s="13" t="s">
        <v>116</v>
      </c>
      <c r="D325" s="13" t="s">
        <v>103</v>
      </c>
      <c r="E325" s="13" t="s">
        <v>111</v>
      </c>
      <c r="F325" s="13">
        <v>30</v>
      </c>
    </row>
    <row r="326" spans="1:6" x14ac:dyDescent="0.2">
      <c r="A326" s="13" t="s">
        <v>121</v>
      </c>
      <c r="B326" s="13" t="s">
        <v>122</v>
      </c>
      <c r="C326" s="13" t="s">
        <v>117</v>
      </c>
      <c r="D326" s="13" t="s">
        <v>106</v>
      </c>
      <c r="E326" s="13" t="s">
        <v>104</v>
      </c>
      <c r="F326" s="13">
        <v>20</v>
      </c>
    </row>
    <row r="327" spans="1:6" x14ac:dyDescent="0.2">
      <c r="A327" s="13" t="s">
        <v>121</v>
      </c>
      <c r="B327" s="13" t="s">
        <v>122</v>
      </c>
      <c r="C327" s="13" t="s">
        <v>134</v>
      </c>
      <c r="D327" s="13" t="s">
        <v>106</v>
      </c>
      <c r="E327" s="13" t="s">
        <v>107</v>
      </c>
      <c r="F327" s="13">
        <v>30</v>
      </c>
    </row>
    <row r="328" spans="1:6" x14ac:dyDescent="0.2">
      <c r="A328" s="13" t="s">
        <v>121</v>
      </c>
      <c r="B328" s="13" t="s">
        <v>122</v>
      </c>
      <c r="C328" s="13" t="s">
        <v>143</v>
      </c>
      <c r="D328" s="13" t="s">
        <v>103</v>
      </c>
      <c r="E328" s="13" t="s">
        <v>111</v>
      </c>
      <c r="F328" s="13">
        <v>30</v>
      </c>
    </row>
    <row r="329" spans="1:6" x14ac:dyDescent="0.2">
      <c r="A329" s="13" t="s">
        <v>121</v>
      </c>
      <c r="B329" s="13" t="s">
        <v>122</v>
      </c>
      <c r="C329" s="13" t="s">
        <v>131</v>
      </c>
      <c r="D329" s="13" t="s">
        <v>103</v>
      </c>
      <c r="E329" s="13" t="s">
        <v>114</v>
      </c>
      <c r="F329" s="13">
        <v>20</v>
      </c>
    </row>
    <row r="330" spans="1:6" x14ac:dyDescent="0.2">
      <c r="A330" s="13" t="s">
        <v>121</v>
      </c>
      <c r="B330" s="13" t="s">
        <v>122</v>
      </c>
      <c r="C330" s="13" t="s">
        <v>136</v>
      </c>
      <c r="D330" s="13" t="s">
        <v>106</v>
      </c>
      <c r="E330" s="13" t="s">
        <v>107</v>
      </c>
      <c r="F330" s="13">
        <v>30</v>
      </c>
    </row>
    <row r="331" spans="1:6" x14ac:dyDescent="0.2">
      <c r="A331" s="13" t="s">
        <v>121</v>
      </c>
      <c r="B331" s="13" t="s">
        <v>122</v>
      </c>
      <c r="C331" s="13" t="s">
        <v>137</v>
      </c>
      <c r="D331" s="13" t="s">
        <v>106</v>
      </c>
      <c r="E331" s="13" t="s">
        <v>111</v>
      </c>
      <c r="F331" s="13">
        <v>30</v>
      </c>
    </row>
    <row r="332" spans="1:6" x14ac:dyDescent="0.2">
      <c r="A332" s="13" t="s">
        <v>121</v>
      </c>
      <c r="B332" s="13" t="s">
        <v>122</v>
      </c>
      <c r="C332" s="13" t="s">
        <v>144</v>
      </c>
      <c r="D332" s="13" t="s">
        <v>106</v>
      </c>
      <c r="E332" s="13" t="s">
        <v>107</v>
      </c>
      <c r="F332" s="13">
        <v>30</v>
      </c>
    </row>
    <row r="333" spans="1:6" x14ac:dyDescent="0.2">
      <c r="A333" s="13" t="s">
        <v>121</v>
      </c>
      <c r="B333" s="13" t="s">
        <v>122</v>
      </c>
      <c r="C333" s="13" t="s">
        <v>145</v>
      </c>
      <c r="D333" s="13" t="s">
        <v>106</v>
      </c>
      <c r="E333" s="13" t="s">
        <v>119</v>
      </c>
      <c r="F333" s="13">
        <v>30</v>
      </c>
    </row>
    <row r="334" spans="1:6" x14ac:dyDescent="0.2">
      <c r="A334" s="13" t="s">
        <v>121</v>
      </c>
      <c r="B334" s="13" t="s">
        <v>122</v>
      </c>
      <c r="C334" s="13" t="s">
        <v>120</v>
      </c>
      <c r="D334" s="13" t="s">
        <v>106</v>
      </c>
      <c r="E334" s="13" t="s">
        <v>111</v>
      </c>
      <c r="F334" s="13">
        <v>30</v>
      </c>
    </row>
    <row r="335" spans="1:6" x14ac:dyDescent="0.2">
      <c r="A335" s="13" t="s">
        <v>121</v>
      </c>
      <c r="B335" s="13" t="s">
        <v>122</v>
      </c>
      <c r="C335" s="13" t="s">
        <v>146</v>
      </c>
      <c r="D335" s="13" t="s">
        <v>103</v>
      </c>
      <c r="E335" s="13" t="s">
        <v>111</v>
      </c>
      <c r="F335" s="13">
        <v>30</v>
      </c>
    </row>
    <row r="336" spans="1:6" x14ac:dyDescent="0.2">
      <c r="A336" s="13" t="s">
        <v>121</v>
      </c>
      <c r="B336" s="13" t="s">
        <v>159</v>
      </c>
      <c r="C336" s="13" t="s">
        <v>169</v>
      </c>
      <c r="D336" s="13" t="s">
        <v>103</v>
      </c>
      <c r="E336" s="13" t="s">
        <v>104</v>
      </c>
      <c r="F336" s="13">
        <v>70</v>
      </c>
    </row>
    <row r="337" spans="1:6" x14ac:dyDescent="0.2">
      <c r="A337" s="13" t="s">
        <v>121</v>
      </c>
      <c r="B337" s="13" t="s">
        <v>159</v>
      </c>
      <c r="C337" s="13" t="s">
        <v>170</v>
      </c>
      <c r="D337" s="13" t="s">
        <v>103</v>
      </c>
      <c r="E337" s="13" t="s">
        <v>104</v>
      </c>
      <c r="F337" s="13">
        <v>70</v>
      </c>
    </row>
    <row r="338" spans="1:6" x14ac:dyDescent="0.2">
      <c r="A338" s="13" t="s">
        <v>121</v>
      </c>
      <c r="B338" s="13" t="s">
        <v>159</v>
      </c>
      <c r="C338" s="13" t="s">
        <v>123</v>
      </c>
      <c r="D338" s="13" t="s">
        <v>103</v>
      </c>
      <c r="E338" s="13" t="s">
        <v>114</v>
      </c>
      <c r="F338" s="13">
        <v>70</v>
      </c>
    </row>
    <row r="339" spans="1:6" x14ac:dyDescent="0.2">
      <c r="A339" s="13" t="s">
        <v>121</v>
      </c>
      <c r="B339" s="13" t="s">
        <v>159</v>
      </c>
      <c r="C339" s="13" t="s">
        <v>102</v>
      </c>
      <c r="D339" s="13" t="s">
        <v>103</v>
      </c>
      <c r="E339" s="13" t="s">
        <v>104</v>
      </c>
      <c r="F339" s="13">
        <v>70</v>
      </c>
    </row>
    <row r="340" spans="1:6" x14ac:dyDescent="0.2">
      <c r="A340" s="13" t="s">
        <v>121</v>
      </c>
      <c r="B340" s="13" t="s">
        <v>159</v>
      </c>
      <c r="C340" s="13" t="s">
        <v>124</v>
      </c>
      <c r="D340" s="13" t="s">
        <v>103</v>
      </c>
      <c r="E340" s="13" t="s">
        <v>104</v>
      </c>
      <c r="F340" s="13">
        <v>60</v>
      </c>
    </row>
    <row r="341" spans="1:6" x14ac:dyDescent="0.2">
      <c r="A341" s="13" t="s">
        <v>121</v>
      </c>
      <c r="B341" s="13" t="s">
        <v>159</v>
      </c>
      <c r="C341" s="13" t="s">
        <v>105</v>
      </c>
      <c r="D341" s="13" t="s">
        <v>106</v>
      </c>
      <c r="E341" s="13" t="s">
        <v>107</v>
      </c>
      <c r="F341" s="13">
        <v>60</v>
      </c>
    </row>
    <row r="342" spans="1:6" x14ac:dyDescent="0.2">
      <c r="A342" s="13" t="s">
        <v>121</v>
      </c>
      <c r="B342" s="13" t="s">
        <v>159</v>
      </c>
      <c r="C342" s="13" t="s">
        <v>125</v>
      </c>
      <c r="D342" s="13" t="s">
        <v>106</v>
      </c>
      <c r="E342" s="13" t="s">
        <v>107</v>
      </c>
      <c r="F342" s="13">
        <v>60</v>
      </c>
    </row>
    <row r="343" spans="1:6" x14ac:dyDescent="0.2">
      <c r="A343" s="13" t="s">
        <v>121</v>
      </c>
      <c r="B343" s="13" t="s">
        <v>159</v>
      </c>
      <c r="C343" s="13" t="s">
        <v>166</v>
      </c>
      <c r="D343" s="13" t="s">
        <v>106</v>
      </c>
      <c r="E343" s="13" t="s">
        <v>111</v>
      </c>
      <c r="F343" s="13">
        <v>70</v>
      </c>
    </row>
    <row r="344" spans="1:6" x14ac:dyDescent="0.2">
      <c r="A344" s="13" t="s">
        <v>121</v>
      </c>
      <c r="B344" s="13" t="s">
        <v>159</v>
      </c>
      <c r="C344" s="13" t="s">
        <v>126</v>
      </c>
      <c r="D344" s="13" t="s">
        <v>106</v>
      </c>
      <c r="E344" s="13" t="s">
        <v>127</v>
      </c>
      <c r="F344" s="13">
        <v>70</v>
      </c>
    </row>
    <row r="345" spans="1:6" x14ac:dyDescent="0.2">
      <c r="A345" s="13" t="s">
        <v>121</v>
      </c>
      <c r="B345" s="13" t="s">
        <v>159</v>
      </c>
      <c r="C345" s="13" t="s">
        <v>108</v>
      </c>
      <c r="D345" s="13" t="s">
        <v>106</v>
      </c>
      <c r="E345" s="13" t="s">
        <v>109</v>
      </c>
      <c r="F345" s="13">
        <v>60</v>
      </c>
    </row>
    <row r="346" spans="1:6" x14ac:dyDescent="0.2">
      <c r="A346" s="13" t="s">
        <v>121</v>
      </c>
      <c r="B346" s="13" t="s">
        <v>159</v>
      </c>
      <c r="C346" s="13" t="s">
        <v>128</v>
      </c>
      <c r="D346" s="13" t="s">
        <v>103</v>
      </c>
      <c r="E346" s="13" t="s">
        <v>114</v>
      </c>
      <c r="F346" s="13">
        <v>70</v>
      </c>
    </row>
    <row r="347" spans="1:6" x14ac:dyDescent="0.2">
      <c r="A347" s="13" t="s">
        <v>121</v>
      </c>
      <c r="B347" s="13" t="s">
        <v>159</v>
      </c>
      <c r="C347" s="13" t="s">
        <v>110</v>
      </c>
      <c r="D347" s="13" t="s">
        <v>103</v>
      </c>
      <c r="E347" s="13" t="s">
        <v>111</v>
      </c>
      <c r="F347" s="13">
        <v>60</v>
      </c>
    </row>
    <row r="348" spans="1:6" x14ac:dyDescent="0.2">
      <c r="A348" s="13" t="s">
        <v>121</v>
      </c>
      <c r="B348" s="13" t="s">
        <v>159</v>
      </c>
      <c r="C348" s="13" t="s">
        <v>112</v>
      </c>
      <c r="D348" s="13" t="s">
        <v>106</v>
      </c>
      <c r="E348" s="13" t="s">
        <v>111</v>
      </c>
      <c r="F348" s="13">
        <v>60</v>
      </c>
    </row>
    <row r="349" spans="1:6" x14ac:dyDescent="0.2">
      <c r="A349" s="13" t="s">
        <v>121</v>
      </c>
      <c r="B349" s="13" t="s">
        <v>159</v>
      </c>
      <c r="C349" s="13" t="s">
        <v>155</v>
      </c>
      <c r="D349" s="13" t="s">
        <v>106</v>
      </c>
      <c r="E349" s="13" t="s">
        <v>111</v>
      </c>
      <c r="F349" s="13">
        <v>60</v>
      </c>
    </row>
    <row r="350" spans="1:6" x14ac:dyDescent="0.2">
      <c r="A350" s="13" t="s">
        <v>121</v>
      </c>
      <c r="B350" s="13" t="s">
        <v>159</v>
      </c>
      <c r="C350" s="13" t="s">
        <v>171</v>
      </c>
      <c r="D350" s="13" t="s">
        <v>103</v>
      </c>
      <c r="E350" s="13" t="s">
        <v>119</v>
      </c>
      <c r="F350" s="13">
        <v>70</v>
      </c>
    </row>
    <row r="351" spans="1:6" x14ac:dyDescent="0.2">
      <c r="A351" s="13" t="s">
        <v>121</v>
      </c>
      <c r="B351" s="13" t="s">
        <v>159</v>
      </c>
      <c r="C351" s="13" t="s">
        <v>129</v>
      </c>
      <c r="D351" s="13" t="s">
        <v>103</v>
      </c>
      <c r="E351" s="13" t="s">
        <v>104</v>
      </c>
      <c r="F351" s="13">
        <v>60</v>
      </c>
    </row>
    <row r="352" spans="1:6" x14ac:dyDescent="0.2">
      <c r="A352" s="13" t="s">
        <v>121</v>
      </c>
      <c r="B352" s="13" t="s">
        <v>159</v>
      </c>
      <c r="C352" s="13" t="s">
        <v>113</v>
      </c>
      <c r="D352" s="13" t="s">
        <v>106</v>
      </c>
      <c r="E352" s="13" t="s">
        <v>114</v>
      </c>
      <c r="F352" s="13">
        <v>60</v>
      </c>
    </row>
    <row r="353" spans="1:6" x14ac:dyDescent="0.2">
      <c r="A353" s="13" t="s">
        <v>121</v>
      </c>
      <c r="B353" s="13" t="s">
        <v>159</v>
      </c>
      <c r="C353" s="13" t="s">
        <v>130</v>
      </c>
      <c r="D353" s="13" t="s">
        <v>106</v>
      </c>
      <c r="E353" s="13" t="s">
        <v>119</v>
      </c>
      <c r="F353" s="13">
        <v>60</v>
      </c>
    </row>
    <row r="354" spans="1:6" x14ac:dyDescent="0.2">
      <c r="A354" s="13" t="s">
        <v>121</v>
      </c>
      <c r="B354" s="13" t="s">
        <v>159</v>
      </c>
      <c r="C354" s="13" t="s">
        <v>115</v>
      </c>
      <c r="D354" s="13" t="s">
        <v>106</v>
      </c>
      <c r="E354" s="13" t="s">
        <v>111</v>
      </c>
      <c r="F354" s="13">
        <v>60</v>
      </c>
    </row>
    <row r="355" spans="1:6" x14ac:dyDescent="0.2">
      <c r="A355" s="13" t="s">
        <v>121</v>
      </c>
      <c r="B355" s="13" t="s">
        <v>159</v>
      </c>
      <c r="C355" s="13" t="s">
        <v>116</v>
      </c>
      <c r="D355" s="13" t="s">
        <v>103</v>
      </c>
      <c r="E355" s="13" t="s">
        <v>111</v>
      </c>
      <c r="F355" s="13">
        <v>70</v>
      </c>
    </row>
    <row r="356" spans="1:6" x14ac:dyDescent="0.2">
      <c r="A356" s="13" t="s">
        <v>121</v>
      </c>
      <c r="B356" s="13" t="s">
        <v>159</v>
      </c>
      <c r="C356" s="13" t="s">
        <v>117</v>
      </c>
      <c r="D356" s="13" t="s">
        <v>106</v>
      </c>
      <c r="E356" s="13" t="s">
        <v>104</v>
      </c>
      <c r="F356" s="13">
        <v>70</v>
      </c>
    </row>
    <row r="357" spans="1:6" x14ac:dyDescent="0.2">
      <c r="A357" s="13" t="s">
        <v>121</v>
      </c>
      <c r="B357" s="13" t="s">
        <v>159</v>
      </c>
      <c r="C357" s="13" t="s">
        <v>134</v>
      </c>
      <c r="D357" s="13" t="s">
        <v>106</v>
      </c>
      <c r="E357" s="13" t="s">
        <v>107</v>
      </c>
      <c r="F357" s="13">
        <v>70</v>
      </c>
    </row>
    <row r="358" spans="1:6" x14ac:dyDescent="0.2">
      <c r="A358" s="13" t="s">
        <v>121</v>
      </c>
      <c r="B358" s="13" t="s">
        <v>159</v>
      </c>
      <c r="C358" s="13" t="s">
        <v>172</v>
      </c>
      <c r="D358" s="13" t="s">
        <v>103</v>
      </c>
      <c r="E358" s="13" t="s">
        <v>114</v>
      </c>
      <c r="F358" s="13">
        <v>70</v>
      </c>
    </row>
    <row r="359" spans="1:6" x14ac:dyDescent="0.2">
      <c r="A359" s="13" t="s">
        <v>121</v>
      </c>
      <c r="B359" s="13" t="s">
        <v>159</v>
      </c>
      <c r="C359" s="13" t="s">
        <v>135</v>
      </c>
      <c r="D359" s="13" t="s">
        <v>106</v>
      </c>
      <c r="E359" s="13" t="s">
        <v>104</v>
      </c>
      <c r="F359" s="13">
        <v>70</v>
      </c>
    </row>
    <row r="360" spans="1:6" x14ac:dyDescent="0.2">
      <c r="A360" s="13" t="s">
        <v>121</v>
      </c>
      <c r="B360" s="13" t="s">
        <v>159</v>
      </c>
      <c r="C360" s="13" t="s">
        <v>131</v>
      </c>
      <c r="D360" s="13" t="s">
        <v>103</v>
      </c>
      <c r="E360" s="13" t="s">
        <v>114</v>
      </c>
      <c r="F360" s="13">
        <v>60</v>
      </c>
    </row>
    <row r="361" spans="1:6" x14ac:dyDescent="0.2">
      <c r="A361" s="13" t="s">
        <v>121</v>
      </c>
      <c r="B361" s="13" t="s">
        <v>159</v>
      </c>
      <c r="C361" s="13" t="s">
        <v>136</v>
      </c>
      <c r="D361" s="13" t="s">
        <v>106</v>
      </c>
      <c r="E361" s="13" t="s">
        <v>107</v>
      </c>
      <c r="F361" s="13">
        <v>60</v>
      </c>
    </row>
    <row r="362" spans="1:6" x14ac:dyDescent="0.2">
      <c r="A362" s="13" t="s">
        <v>121</v>
      </c>
      <c r="B362" s="13" t="s">
        <v>159</v>
      </c>
      <c r="C362" s="13" t="s">
        <v>173</v>
      </c>
      <c r="D362" s="13" t="s">
        <v>103</v>
      </c>
      <c r="E362" s="13" t="s">
        <v>114</v>
      </c>
      <c r="F362" s="13">
        <v>70</v>
      </c>
    </row>
    <row r="363" spans="1:6" x14ac:dyDescent="0.2">
      <c r="A363" s="13" t="s">
        <v>121</v>
      </c>
      <c r="B363" s="13" t="s">
        <v>159</v>
      </c>
      <c r="C363" s="13" t="s">
        <v>137</v>
      </c>
      <c r="D363" s="13" t="s">
        <v>106</v>
      </c>
      <c r="E363" s="13" t="s">
        <v>111</v>
      </c>
      <c r="F363" s="13">
        <v>70</v>
      </c>
    </row>
    <row r="364" spans="1:6" x14ac:dyDescent="0.2">
      <c r="A364" s="13" t="s">
        <v>121</v>
      </c>
      <c r="B364" s="13" t="s">
        <v>159</v>
      </c>
      <c r="C364" s="13" t="s">
        <v>138</v>
      </c>
      <c r="D364" s="13" t="s">
        <v>103</v>
      </c>
      <c r="E364" s="13" t="s">
        <v>119</v>
      </c>
      <c r="F364" s="13">
        <v>70</v>
      </c>
    </row>
    <row r="365" spans="1:6" x14ac:dyDescent="0.2">
      <c r="A365" s="13" t="s">
        <v>121</v>
      </c>
      <c r="B365" s="13" t="s">
        <v>159</v>
      </c>
      <c r="C365" s="13" t="s">
        <v>118</v>
      </c>
      <c r="D365" s="13" t="s">
        <v>106</v>
      </c>
      <c r="E365" s="13" t="s">
        <v>119</v>
      </c>
      <c r="F365" s="13">
        <v>70</v>
      </c>
    </row>
    <row r="366" spans="1:6" x14ac:dyDescent="0.2">
      <c r="A366" s="13" t="s">
        <v>121</v>
      </c>
      <c r="B366" s="13" t="s">
        <v>159</v>
      </c>
      <c r="C366" s="13" t="s">
        <v>139</v>
      </c>
      <c r="D366" s="13" t="s">
        <v>106</v>
      </c>
      <c r="E366" s="13" t="s">
        <v>109</v>
      </c>
      <c r="F366" s="13">
        <v>60</v>
      </c>
    </row>
    <row r="367" spans="1:6" x14ac:dyDescent="0.2">
      <c r="A367" s="13" t="s">
        <v>121</v>
      </c>
      <c r="B367" s="13" t="s">
        <v>159</v>
      </c>
      <c r="C367" s="13" t="s">
        <v>145</v>
      </c>
      <c r="D367" s="13" t="s">
        <v>106</v>
      </c>
      <c r="E367" s="13" t="s">
        <v>119</v>
      </c>
      <c r="F367" s="13">
        <v>70</v>
      </c>
    </row>
    <row r="368" spans="1:6" x14ac:dyDescent="0.2">
      <c r="A368" s="13" t="s">
        <v>121</v>
      </c>
      <c r="B368" s="13" t="s">
        <v>159</v>
      </c>
      <c r="C368" s="13" t="s">
        <v>174</v>
      </c>
      <c r="D368" s="13" t="s">
        <v>106</v>
      </c>
      <c r="E368" s="13" t="s">
        <v>119</v>
      </c>
      <c r="F368" s="13">
        <v>70</v>
      </c>
    </row>
    <row r="369" spans="1:6" x14ac:dyDescent="0.2">
      <c r="A369" s="13" t="s">
        <v>121</v>
      </c>
      <c r="B369" s="13" t="s">
        <v>159</v>
      </c>
      <c r="C369" s="13" t="s">
        <v>120</v>
      </c>
      <c r="D369" s="13" t="s">
        <v>106</v>
      </c>
      <c r="E369" s="13" t="s">
        <v>111</v>
      </c>
      <c r="F369" s="13">
        <v>70</v>
      </c>
    </row>
    <row r="370" spans="1:6" x14ac:dyDescent="0.2">
      <c r="A370" s="13" t="s">
        <v>121</v>
      </c>
      <c r="B370" s="13" t="s">
        <v>159</v>
      </c>
      <c r="C370" s="13" t="s">
        <v>146</v>
      </c>
      <c r="D370" s="13" t="s">
        <v>103</v>
      </c>
      <c r="E370" s="13" t="s">
        <v>111</v>
      </c>
      <c r="F370" s="13">
        <v>60</v>
      </c>
    </row>
    <row r="371" spans="1:6" x14ac:dyDescent="0.2">
      <c r="A371" s="13" t="s">
        <v>121</v>
      </c>
      <c r="B371" s="13" t="s">
        <v>180</v>
      </c>
      <c r="C371" s="13" t="s">
        <v>123</v>
      </c>
      <c r="D371" s="13" t="s">
        <v>103</v>
      </c>
      <c r="E371" s="13" t="s">
        <v>114</v>
      </c>
      <c r="F371" s="13">
        <v>80</v>
      </c>
    </row>
    <row r="372" spans="1:6" x14ac:dyDescent="0.2">
      <c r="A372" s="13" t="s">
        <v>121</v>
      </c>
      <c r="B372" s="13" t="s">
        <v>180</v>
      </c>
      <c r="C372" s="13" t="s">
        <v>102</v>
      </c>
      <c r="D372" s="13" t="s">
        <v>103</v>
      </c>
      <c r="E372" s="13" t="s">
        <v>104</v>
      </c>
      <c r="F372" s="13">
        <v>90</v>
      </c>
    </row>
    <row r="373" spans="1:6" x14ac:dyDescent="0.2">
      <c r="A373" s="13" t="s">
        <v>121</v>
      </c>
      <c r="B373" s="13" t="s">
        <v>180</v>
      </c>
      <c r="C373" s="13" t="s">
        <v>124</v>
      </c>
      <c r="D373" s="13" t="s">
        <v>103</v>
      </c>
      <c r="E373" s="13" t="s">
        <v>104</v>
      </c>
      <c r="F373" s="13">
        <v>90</v>
      </c>
    </row>
    <row r="374" spans="1:6" x14ac:dyDescent="0.2">
      <c r="A374" s="13" t="s">
        <v>121</v>
      </c>
      <c r="B374" s="13" t="s">
        <v>180</v>
      </c>
      <c r="C374" s="13" t="s">
        <v>105</v>
      </c>
      <c r="D374" s="13" t="s">
        <v>106</v>
      </c>
      <c r="E374" s="13" t="s">
        <v>107</v>
      </c>
      <c r="F374" s="13">
        <v>90</v>
      </c>
    </row>
    <row r="375" spans="1:6" x14ac:dyDescent="0.2">
      <c r="A375" s="13" t="s">
        <v>121</v>
      </c>
      <c r="B375" s="13" t="s">
        <v>180</v>
      </c>
      <c r="C375" s="13" t="s">
        <v>125</v>
      </c>
      <c r="D375" s="13" t="s">
        <v>106</v>
      </c>
      <c r="E375" s="13" t="s">
        <v>107</v>
      </c>
      <c r="F375" s="13">
        <v>80</v>
      </c>
    </row>
    <row r="376" spans="1:6" x14ac:dyDescent="0.2">
      <c r="A376" s="13" t="s">
        <v>121</v>
      </c>
      <c r="B376" s="13" t="s">
        <v>180</v>
      </c>
      <c r="C376" s="13" t="s">
        <v>181</v>
      </c>
      <c r="D376" s="13" t="s">
        <v>103</v>
      </c>
      <c r="E376" s="13" t="s">
        <v>114</v>
      </c>
      <c r="F376" s="13">
        <v>80</v>
      </c>
    </row>
    <row r="377" spans="1:6" x14ac:dyDescent="0.2">
      <c r="A377" s="13" t="s">
        <v>121</v>
      </c>
      <c r="B377" s="13" t="s">
        <v>180</v>
      </c>
      <c r="C377" s="13" t="s">
        <v>166</v>
      </c>
      <c r="D377" s="13" t="s">
        <v>106</v>
      </c>
      <c r="E377" s="13" t="s">
        <v>111</v>
      </c>
      <c r="F377" s="13">
        <v>90</v>
      </c>
    </row>
    <row r="378" spans="1:6" x14ac:dyDescent="0.2">
      <c r="A378" s="13" t="s">
        <v>121</v>
      </c>
      <c r="B378" s="13" t="s">
        <v>180</v>
      </c>
      <c r="C378" s="13" t="s">
        <v>132</v>
      </c>
      <c r="D378" s="13" t="s">
        <v>106</v>
      </c>
      <c r="E378" s="13" t="s">
        <v>111</v>
      </c>
      <c r="F378" s="13">
        <v>90</v>
      </c>
    </row>
    <row r="379" spans="1:6" x14ac:dyDescent="0.2">
      <c r="A379" s="13" t="s">
        <v>121</v>
      </c>
      <c r="B379" s="13" t="s">
        <v>180</v>
      </c>
      <c r="C379" s="13" t="s">
        <v>126</v>
      </c>
      <c r="D379" s="13" t="s">
        <v>106</v>
      </c>
      <c r="E379" s="13" t="s">
        <v>127</v>
      </c>
      <c r="F379" s="13">
        <v>80</v>
      </c>
    </row>
    <row r="380" spans="1:6" x14ac:dyDescent="0.2">
      <c r="A380" s="13" t="s">
        <v>121</v>
      </c>
      <c r="B380" s="13" t="s">
        <v>180</v>
      </c>
      <c r="C380" s="13" t="s">
        <v>108</v>
      </c>
      <c r="D380" s="13" t="s">
        <v>106</v>
      </c>
      <c r="E380" s="13" t="s">
        <v>109</v>
      </c>
      <c r="F380" s="13">
        <v>90</v>
      </c>
    </row>
    <row r="381" spans="1:6" x14ac:dyDescent="0.2">
      <c r="A381" s="13" t="s">
        <v>121</v>
      </c>
      <c r="B381" s="13" t="s">
        <v>180</v>
      </c>
      <c r="C381" s="13" t="s">
        <v>128</v>
      </c>
      <c r="D381" s="13" t="s">
        <v>103</v>
      </c>
      <c r="E381" s="13" t="s">
        <v>114</v>
      </c>
      <c r="F381" s="13">
        <v>80</v>
      </c>
    </row>
    <row r="382" spans="1:6" x14ac:dyDescent="0.2">
      <c r="A382" s="13" t="s">
        <v>121</v>
      </c>
      <c r="B382" s="13" t="s">
        <v>180</v>
      </c>
      <c r="C382" s="13" t="s">
        <v>150</v>
      </c>
      <c r="D382" s="13" t="s">
        <v>103</v>
      </c>
      <c r="E382" s="13" t="s">
        <v>119</v>
      </c>
      <c r="F382" s="13">
        <v>90</v>
      </c>
    </row>
    <row r="383" spans="1:6" x14ac:dyDescent="0.2">
      <c r="A383" s="13" t="s">
        <v>121</v>
      </c>
      <c r="B383" s="13" t="s">
        <v>180</v>
      </c>
      <c r="C383" s="13" t="s">
        <v>110</v>
      </c>
      <c r="D383" s="13" t="s">
        <v>103</v>
      </c>
      <c r="E383" s="13" t="s">
        <v>111</v>
      </c>
      <c r="F383" s="13">
        <v>90</v>
      </c>
    </row>
    <row r="384" spans="1:6" x14ac:dyDescent="0.2">
      <c r="A384" s="13" t="s">
        <v>121</v>
      </c>
      <c r="B384" s="13" t="s">
        <v>180</v>
      </c>
      <c r="C384" s="13" t="s">
        <v>112</v>
      </c>
      <c r="D384" s="13" t="s">
        <v>106</v>
      </c>
      <c r="E384" s="13" t="s">
        <v>111</v>
      </c>
      <c r="F384" s="13">
        <v>90</v>
      </c>
    </row>
    <row r="385" spans="1:6" x14ac:dyDescent="0.2">
      <c r="A385" s="13" t="s">
        <v>121</v>
      </c>
      <c r="B385" s="13" t="s">
        <v>180</v>
      </c>
      <c r="C385" s="13" t="s">
        <v>155</v>
      </c>
      <c r="D385" s="13" t="s">
        <v>106</v>
      </c>
      <c r="E385" s="13" t="s">
        <v>111</v>
      </c>
      <c r="F385" s="13">
        <v>90</v>
      </c>
    </row>
    <row r="386" spans="1:6" x14ac:dyDescent="0.2">
      <c r="A386" s="13" t="s">
        <v>121</v>
      </c>
      <c r="B386" s="13" t="s">
        <v>180</v>
      </c>
      <c r="C386" s="13" t="s">
        <v>171</v>
      </c>
      <c r="D386" s="13" t="s">
        <v>103</v>
      </c>
      <c r="E386" s="13" t="s">
        <v>119</v>
      </c>
      <c r="F386" s="13">
        <v>80</v>
      </c>
    </row>
    <row r="387" spans="1:6" x14ac:dyDescent="0.2">
      <c r="A387" s="13" t="s">
        <v>121</v>
      </c>
      <c r="B387" s="13" t="s">
        <v>180</v>
      </c>
      <c r="C387" s="13" t="s">
        <v>129</v>
      </c>
      <c r="D387" s="13" t="s">
        <v>103</v>
      </c>
      <c r="E387" s="13" t="s">
        <v>104</v>
      </c>
      <c r="F387" s="13">
        <v>90</v>
      </c>
    </row>
    <row r="388" spans="1:6" x14ac:dyDescent="0.2">
      <c r="A388" s="13" t="s">
        <v>121</v>
      </c>
      <c r="B388" s="13" t="s">
        <v>180</v>
      </c>
      <c r="C388" s="13" t="s">
        <v>113</v>
      </c>
      <c r="D388" s="13" t="s">
        <v>106</v>
      </c>
      <c r="E388" s="13" t="s">
        <v>114</v>
      </c>
      <c r="F388" s="13">
        <v>80</v>
      </c>
    </row>
    <row r="389" spans="1:6" x14ac:dyDescent="0.2">
      <c r="A389" s="13" t="s">
        <v>121</v>
      </c>
      <c r="B389" s="13" t="s">
        <v>180</v>
      </c>
      <c r="C389" s="13" t="s">
        <v>130</v>
      </c>
      <c r="D389" s="13" t="s">
        <v>106</v>
      </c>
      <c r="E389" s="13" t="s">
        <v>119</v>
      </c>
      <c r="F389" s="13">
        <v>90</v>
      </c>
    </row>
    <row r="390" spans="1:6" x14ac:dyDescent="0.2">
      <c r="A390" s="13" t="s">
        <v>121</v>
      </c>
      <c r="B390" s="13" t="s">
        <v>180</v>
      </c>
      <c r="C390" s="13" t="s">
        <v>115</v>
      </c>
      <c r="D390" s="13" t="s">
        <v>106</v>
      </c>
      <c r="E390" s="13" t="s">
        <v>111</v>
      </c>
      <c r="F390" s="13">
        <v>90</v>
      </c>
    </row>
    <row r="391" spans="1:6" x14ac:dyDescent="0.2">
      <c r="A391" s="13" t="s">
        <v>121</v>
      </c>
      <c r="B391" s="13" t="s">
        <v>180</v>
      </c>
      <c r="C391" s="13" t="s">
        <v>116</v>
      </c>
      <c r="D391" s="13" t="s">
        <v>103</v>
      </c>
      <c r="E391" s="13" t="s">
        <v>111</v>
      </c>
      <c r="F391" s="13">
        <v>90</v>
      </c>
    </row>
    <row r="392" spans="1:6" x14ac:dyDescent="0.2">
      <c r="A392" s="13" t="s">
        <v>121</v>
      </c>
      <c r="B392" s="13" t="s">
        <v>180</v>
      </c>
      <c r="C392" s="13" t="s">
        <v>117</v>
      </c>
      <c r="D392" s="13" t="s">
        <v>106</v>
      </c>
      <c r="E392" s="13" t="s">
        <v>104</v>
      </c>
      <c r="F392" s="13">
        <v>90</v>
      </c>
    </row>
    <row r="393" spans="1:6" x14ac:dyDescent="0.2">
      <c r="A393" s="13" t="s">
        <v>121</v>
      </c>
      <c r="B393" s="13" t="s">
        <v>180</v>
      </c>
      <c r="C393" s="13" t="s">
        <v>134</v>
      </c>
      <c r="D393" s="13" t="s">
        <v>106</v>
      </c>
      <c r="E393" s="13" t="s">
        <v>107</v>
      </c>
      <c r="F393" s="13">
        <v>90</v>
      </c>
    </row>
    <row r="394" spans="1:6" x14ac:dyDescent="0.2">
      <c r="A394" s="13" t="s">
        <v>121</v>
      </c>
      <c r="B394" s="13" t="s">
        <v>180</v>
      </c>
      <c r="C394" s="13" t="s">
        <v>135</v>
      </c>
      <c r="D394" s="13" t="s">
        <v>106</v>
      </c>
      <c r="E394" s="13" t="s">
        <v>104</v>
      </c>
      <c r="F394" s="13">
        <v>80</v>
      </c>
    </row>
    <row r="395" spans="1:6" x14ac:dyDescent="0.2">
      <c r="A395" s="13" t="s">
        <v>121</v>
      </c>
      <c r="B395" s="13" t="s">
        <v>180</v>
      </c>
      <c r="C395" s="13" t="s">
        <v>131</v>
      </c>
      <c r="D395" s="13" t="s">
        <v>103</v>
      </c>
      <c r="E395" s="13" t="s">
        <v>114</v>
      </c>
      <c r="F395" s="13">
        <v>80</v>
      </c>
    </row>
    <row r="396" spans="1:6" x14ac:dyDescent="0.2">
      <c r="A396" s="13" t="s">
        <v>121</v>
      </c>
      <c r="B396" s="13" t="s">
        <v>180</v>
      </c>
      <c r="C396" s="13" t="s">
        <v>136</v>
      </c>
      <c r="D396" s="13" t="s">
        <v>106</v>
      </c>
      <c r="E396" s="13" t="s">
        <v>107</v>
      </c>
      <c r="F396" s="13">
        <v>90</v>
      </c>
    </row>
    <row r="397" spans="1:6" x14ac:dyDescent="0.2">
      <c r="A397" s="13" t="s">
        <v>121</v>
      </c>
      <c r="B397" s="13" t="s">
        <v>180</v>
      </c>
      <c r="C397" s="13" t="s">
        <v>137</v>
      </c>
      <c r="D397" s="13" t="s">
        <v>106</v>
      </c>
      <c r="E397" s="13" t="s">
        <v>111</v>
      </c>
      <c r="F397" s="13">
        <v>80</v>
      </c>
    </row>
    <row r="398" spans="1:6" x14ac:dyDescent="0.2">
      <c r="A398" s="13" t="s">
        <v>121</v>
      </c>
      <c r="B398" s="13" t="s">
        <v>180</v>
      </c>
      <c r="C398" s="13" t="s">
        <v>144</v>
      </c>
      <c r="D398" s="13" t="s">
        <v>106</v>
      </c>
      <c r="E398" s="13" t="s">
        <v>107</v>
      </c>
      <c r="F398" s="13">
        <v>80</v>
      </c>
    </row>
    <row r="399" spans="1:6" x14ac:dyDescent="0.2">
      <c r="A399" s="13" t="s">
        <v>121</v>
      </c>
      <c r="B399" s="13" t="s">
        <v>180</v>
      </c>
      <c r="C399" s="13" t="s">
        <v>145</v>
      </c>
      <c r="D399" s="13" t="s">
        <v>106</v>
      </c>
      <c r="E399" s="13" t="s">
        <v>119</v>
      </c>
      <c r="F399" s="13">
        <v>80</v>
      </c>
    </row>
    <row r="400" spans="1:6" x14ac:dyDescent="0.2">
      <c r="A400" s="13" t="s">
        <v>121</v>
      </c>
      <c r="B400" s="13" t="s">
        <v>180</v>
      </c>
      <c r="C400" s="13" t="s">
        <v>120</v>
      </c>
      <c r="D400" s="13" t="s">
        <v>106</v>
      </c>
      <c r="E400" s="13" t="s">
        <v>111</v>
      </c>
      <c r="F400" s="13">
        <v>80</v>
      </c>
    </row>
    <row r="401" spans="1:6" x14ac:dyDescent="0.2">
      <c r="A401" s="13" t="s">
        <v>121</v>
      </c>
      <c r="B401" s="13" t="s">
        <v>180</v>
      </c>
      <c r="C401" s="13" t="s">
        <v>146</v>
      </c>
      <c r="D401" s="13" t="s">
        <v>103</v>
      </c>
      <c r="E401" s="13" t="s">
        <v>111</v>
      </c>
      <c r="F401" s="13">
        <v>90</v>
      </c>
    </row>
    <row r="402" spans="1:6" x14ac:dyDescent="0.2">
      <c r="A402" s="13" t="s">
        <v>121</v>
      </c>
      <c r="B402" s="13" t="s">
        <v>182</v>
      </c>
      <c r="C402" s="13" t="s">
        <v>123</v>
      </c>
      <c r="D402" s="13" t="s">
        <v>103</v>
      </c>
      <c r="E402" s="13" t="s">
        <v>114</v>
      </c>
      <c r="F402" s="13">
        <v>80</v>
      </c>
    </row>
    <row r="403" spans="1:6" x14ac:dyDescent="0.2">
      <c r="A403" s="13" t="s">
        <v>121</v>
      </c>
      <c r="B403" s="13" t="s">
        <v>182</v>
      </c>
      <c r="C403" s="13" t="s">
        <v>102</v>
      </c>
      <c r="D403" s="13" t="s">
        <v>103</v>
      </c>
      <c r="E403" s="13" t="s">
        <v>104</v>
      </c>
      <c r="F403" s="13">
        <v>90</v>
      </c>
    </row>
    <row r="404" spans="1:6" x14ac:dyDescent="0.2">
      <c r="A404" s="13" t="s">
        <v>121</v>
      </c>
      <c r="B404" s="13" t="s">
        <v>182</v>
      </c>
      <c r="C404" s="13" t="s">
        <v>124</v>
      </c>
      <c r="D404" s="13" t="s">
        <v>103</v>
      </c>
      <c r="E404" s="13" t="s">
        <v>104</v>
      </c>
      <c r="F404" s="13">
        <v>90</v>
      </c>
    </row>
    <row r="405" spans="1:6" x14ac:dyDescent="0.2">
      <c r="A405" s="13" t="s">
        <v>121</v>
      </c>
      <c r="B405" s="13" t="s">
        <v>182</v>
      </c>
      <c r="C405" s="13" t="s">
        <v>105</v>
      </c>
      <c r="D405" s="13" t="s">
        <v>106</v>
      </c>
      <c r="E405" s="13" t="s">
        <v>107</v>
      </c>
      <c r="F405" s="13">
        <v>80</v>
      </c>
    </row>
    <row r="406" spans="1:6" x14ac:dyDescent="0.2">
      <c r="A406" s="13" t="s">
        <v>121</v>
      </c>
      <c r="B406" s="13" t="s">
        <v>182</v>
      </c>
      <c r="C406" s="13" t="s">
        <v>126</v>
      </c>
      <c r="D406" s="13" t="s">
        <v>106</v>
      </c>
      <c r="E406" s="13" t="s">
        <v>127</v>
      </c>
      <c r="F406" s="13">
        <v>80</v>
      </c>
    </row>
    <row r="407" spans="1:6" x14ac:dyDescent="0.2">
      <c r="A407" s="13" t="s">
        <v>121</v>
      </c>
      <c r="B407" s="13" t="s">
        <v>182</v>
      </c>
      <c r="C407" s="13" t="s">
        <v>128</v>
      </c>
      <c r="D407" s="13" t="s">
        <v>103</v>
      </c>
      <c r="E407" s="13" t="s">
        <v>114</v>
      </c>
      <c r="F407" s="13">
        <v>90</v>
      </c>
    </row>
    <row r="408" spans="1:6" x14ac:dyDescent="0.2">
      <c r="A408" s="13" t="s">
        <v>121</v>
      </c>
      <c r="B408" s="13" t="s">
        <v>182</v>
      </c>
      <c r="C408" s="13" t="s">
        <v>150</v>
      </c>
      <c r="D408" s="13" t="s">
        <v>103</v>
      </c>
      <c r="E408" s="13" t="s">
        <v>119</v>
      </c>
      <c r="F408" s="13">
        <v>90</v>
      </c>
    </row>
    <row r="409" spans="1:6" x14ac:dyDescent="0.2">
      <c r="A409" s="13" t="s">
        <v>121</v>
      </c>
      <c r="B409" s="13" t="s">
        <v>182</v>
      </c>
      <c r="C409" s="13" t="s">
        <v>110</v>
      </c>
      <c r="D409" s="13" t="s">
        <v>103</v>
      </c>
      <c r="E409" s="13" t="s">
        <v>111</v>
      </c>
      <c r="F409" s="13">
        <v>90</v>
      </c>
    </row>
    <row r="410" spans="1:6" x14ac:dyDescent="0.2">
      <c r="A410" s="13" t="s">
        <v>121</v>
      </c>
      <c r="B410" s="13" t="s">
        <v>182</v>
      </c>
      <c r="C410" s="13" t="s">
        <v>112</v>
      </c>
      <c r="D410" s="13" t="s">
        <v>106</v>
      </c>
      <c r="E410" s="13" t="s">
        <v>111</v>
      </c>
      <c r="F410" s="13">
        <v>80</v>
      </c>
    </row>
    <row r="411" spans="1:6" x14ac:dyDescent="0.2">
      <c r="A411" s="13" t="s">
        <v>121</v>
      </c>
      <c r="B411" s="13" t="s">
        <v>182</v>
      </c>
      <c r="C411" s="13" t="s">
        <v>129</v>
      </c>
      <c r="D411" s="13" t="s">
        <v>103</v>
      </c>
      <c r="E411" s="13" t="s">
        <v>104</v>
      </c>
      <c r="F411" s="13">
        <v>80</v>
      </c>
    </row>
    <row r="412" spans="1:6" x14ac:dyDescent="0.2">
      <c r="A412" s="13" t="s">
        <v>121</v>
      </c>
      <c r="B412" s="13" t="s">
        <v>182</v>
      </c>
      <c r="C412" s="13" t="s">
        <v>113</v>
      </c>
      <c r="D412" s="13" t="s">
        <v>106</v>
      </c>
      <c r="E412" s="13" t="s">
        <v>114</v>
      </c>
      <c r="F412" s="13">
        <v>80</v>
      </c>
    </row>
    <row r="413" spans="1:6" x14ac:dyDescent="0.2">
      <c r="A413" s="13" t="s">
        <v>121</v>
      </c>
      <c r="B413" s="13" t="s">
        <v>182</v>
      </c>
      <c r="C413" s="13" t="s">
        <v>130</v>
      </c>
      <c r="D413" s="13" t="s">
        <v>106</v>
      </c>
      <c r="E413" s="13" t="s">
        <v>119</v>
      </c>
      <c r="F413" s="13">
        <v>80</v>
      </c>
    </row>
    <row r="414" spans="1:6" x14ac:dyDescent="0.2">
      <c r="A414" s="13" t="s">
        <v>121</v>
      </c>
      <c r="B414" s="13" t="s">
        <v>182</v>
      </c>
      <c r="C414" s="13" t="s">
        <v>115</v>
      </c>
      <c r="D414" s="13" t="s">
        <v>106</v>
      </c>
      <c r="E414" s="13" t="s">
        <v>111</v>
      </c>
      <c r="F414" s="13">
        <v>80</v>
      </c>
    </row>
    <row r="415" spans="1:6" x14ac:dyDescent="0.2">
      <c r="A415" s="13" t="s">
        <v>121</v>
      </c>
      <c r="B415" s="13" t="s">
        <v>182</v>
      </c>
      <c r="C415" s="13" t="s">
        <v>116</v>
      </c>
      <c r="D415" s="13" t="s">
        <v>103</v>
      </c>
      <c r="E415" s="13" t="s">
        <v>111</v>
      </c>
      <c r="F415" s="13">
        <v>90</v>
      </c>
    </row>
    <row r="416" spans="1:6" x14ac:dyDescent="0.2">
      <c r="A416" s="13" t="s">
        <v>121</v>
      </c>
      <c r="B416" s="13" t="s">
        <v>182</v>
      </c>
      <c r="C416" s="13" t="s">
        <v>117</v>
      </c>
      <c r="D416" s="13" t="s">
        <v>106</v>
      </c>
      <c r="E416" s="13" t="s">
        <v>104</v>
      </c>
      <c r="F416" s="13">
        <v>80</v>
      </c>
    </row>
    <row r="417" spans="1:6" x14ac:dyDescent="0.2">
      <c r="A417" s="13" t="s">
        <v>121</v>
      </c>
      <c r="B417" s="13" t="s">
        <v>182</v>
      </c>
      <c r="C417" s="13" t="s">
        <v>149</v>
      </c>
      <c r="D417" s="13" t="s">
        <v>106</v>
      </c>
      <c r="E417" s="13" t="s">
        <v>111</v>
      </c>
      <c r="F417" s="13">
        <v>80</v>
      </c>
    </row>
    <row r="418" spans="1:6" x14ac:dyDescent="0.2">
      <c r="A418" s="13" t="s">
        <v>121</v>
      </c>
      <c r="B418" s="13" t="s">
        <v>182</v>
      </c>
      <c r="C418" s="13" t="s">
        <v>131</v>
      </c>
      <c r="D418" s="13" t="s">
        <v>103</v>
      </c>
      <c r="E418" s="13" t="s">
        <v>114</v>
      </c>
      <c r="F418" s="13">
        <v>90</v>
      </c>
    </row>
    <row r="419" spans="1:6" x14ac:dyDescent="0.2">
      <c r="A419" s="13" t="s">
        <v>121</v>
      </c>
      <c r="B419" s="13" t="s">
        <v>182</v>
      </c>
      <c r="C419" s="13" t="s">
        <v>136</v>
      </c>
      <c r="D419" s="13" t="s">
        <v>106</v>
      </c>
      <c r="E419" s="13" t="s">
        <v>107</v>
      </c>
      <c r="F419" s="13">
        <v>90</v>
      </c>
    </row>
    <row r="420" spans="1:6" x14ac:dyDescent="0.2">
      <c r="A420" s="13" t="s">
        <v>121</v>
      </c>
      <c r="B420" s="13" t="s">
        <v>182</v>
      </c>
      <c r="C420" s="13" t="s">
        <v>137</v>
      </c>
      <c r="D420" s="13" t="s">
        <v>106</v>
      </c>
      <c r="E420" s="13" t="s">
        <v>111</v>
      </c>
      <c r="F420" s="13">
        <v>80</v>
      </c>
    </row>
    <row r="421" spans="1:6" x14ac:dyDescent="0.2">
      <c r="A421" s="13" t="s">
        <v>121</v>
      </c>
      <c r="B421" s="13" t="s">
        <v>182</v>
      </c>
      <c r="C421" s="13" t="s">
        <v>144</v>
      </c>
      <c r="D421" s="13" t="s">
        <v>106</v>
      </c>
      <c r="E421" s="13" t="s">
        <v>107</v>
      </c>
      <c r="F421" s="13">
        <v>80</v>
      </c>
    </row>
    <row r="422" spans="1:6" x14ac:dyDescent="0.2">
      <c r="A422" s="13" t="s">
        <v>121</v>
      </c>
      <c r="B422" s="13" t="s">
        <v>182</v>
      </c>
      <c r="C422" s="13" t="s">
        <v>120</v>
      </c>
      <c r="D422" s="13" t="s">
        <v>106</v>
      </c>
      <c r="E422" s="13" t="s">
        <v>111</v>
      </c>
      <c r="F422" s="13">
        <v>80</v>
      </c>
    </row>
    <row r="423" spans="1:6" x14ac:dyDescent="0.2">
      <c r="A423" s="13" t="s">
        <v>121</v>
      </c>
      <c r="B423" s="13" t="s">
        <v>182</v>
      </c>
      <c r="C423" s="13" t="s">
        <v>146</v>
      </c>
      <c r="D423" s="13" t="s">
        <v>103</v>
      </c>
      <c r="E423" s="13" t="s">
        <v>111</v>
      </c>
      <c r="F423" s="13">
        <v>90</v>
      </c>
    </row>
    <row r="424" spans="1:6" x14ac:dyDescent="0.2">
      <c r="A424" s="13" t="s">
        <v>193</v>
      </c>
      <c r="B424" s="13" t="s">
        <v>194</v>
      </c>
      <c r="C424" s="13" t="s">
        <v>105</v>
      </c>
      <c r="D424" s="13" t="s">
        <v>106</v>
      </c>
      <c r="E424" s="13" t="s">
        <v>107</v>
      </c>
      <c r="F424" s="13">
        <v>160</v>
      </c>
    </row>
    <row r="425" spans="1:6" x14ac:dyDescent="0.2">
      <c r="A425" s="13" t="s">
        <v>193</v>
      </c>
      <c r="B425" s="13" t="s">
        <v>194</v>
      </c>
      <c r="C425" s="13" t="s">
        <v>125</v>
      </c>
      <c r="D425" s="13" t="s">
        <v>106</v>
      </c>
      <c r="E425" s="13" t="s">
        <v>107</v>
      </c>
      <c r="F425" s="13">
        <v>160</v>
      </c>
    </row>
    <row r="426" spans="1:6" x14ac:dyDescent="0.2">
      <c r="A426" s="13" t="s">
        <v>193</v>
      </c>
      <c r="B426" s="13" t="s">
        <v>194</v>
      </c>
      <c r="C426" s="13" t="s">
        <v>133</v>
      </c>
      <c r="D426" s="13" t="s">
        <v>106</v>
      </c>
      <c r="E426" s="13" t="s">
        <v>127</v>
      </c>
      <c r="F426" s="13">
        <v>160</v>
      </c>
    </row>
    <row r="427" spans="1:6" x14ac:dyDescent="0.2">
      <c r="A427" s="13" t="s">
        <v>193</v>
      </c>
      <c r="B427" s="13" t="s">
        <v>194</v>
      </c>
      <c r="C427" s="13" t="s">
        <v>108</v>
      </c>
      <c r="D427" s="13" t="s">
        <v>106</v>
      </c>
      <c r="E427" s="13" t="s">
        <v>109</v>
      </c>
      <c r="F427" s="13">
        <v>170</v>
      </c>
    </row>
    <row r="428" spans="1:6" x14ac:dyDescent="0.2">
      <c r="A428" s="13" t="s">
        <v>193</v>
      </c>
      <c r="B428" s="13" t="s">
        <v>194</v>
      </c>
      <c r="C428" s="13" t="s">
        <v>112</v>
      </c>
      <c r="D428" s="13" t="s">
        <v>106</v>
      </c>
      <c r="E428" s="13" t="s">
        <v>111</v>
      </c>
      <c r="F428" s="13">
        <v>170</v>
      </c>
    </row>
    <row r="429" spans="1:6" x14ac:dyDescent="0.2">
      <c r="A429" s="13" t="s">
        <v>193</v>
      </c>
      <c r="B429" s="13" t="s">
        <v>194</v>
      </c>
      <c r="C429" s="13" t="s">
        <v>115</v>
      </c>
      <c r="D429" s="13" t="s">
        <v>106</v>
      </c>
      <c r="E429" s="13" t="s">
        <v>111</v>
      </c>
      <c r="F429" s="13">
        <v>160</v>
      </c>
    </row>
    <row r="430" spans="1:6" x14ac:dyDescent="0.2">
      <c r="A430" s="13" t="s">
        <v>193</v>
      </c>
      <c r="B430" s="13" t="s">
        <v>194</v>
      </c>
      <c r="C430" s="13" t="s">
        <v>117</v>
      </c>
      <c r="D430" s="13" t="s">
        <v>106</v>
      </c>
      <c r="E430" s="13" t="s">
        <v>104</v>
      </c>
      <c r="F430" s="13">
        <v>170</v>
      </c>
    </row>
    <row r="431" spans="1:6" x14ac:dyDescent="0.2">
      <c r="A431" s="13" t="s">
        <v>193</v>
      </c>
      <c r="B431" s="13" t="s">
        <v>194</v>
      </c>
      <c r="C431" s="13" t="s">
        <v>135</v>
      </c>
      <c r="D431" s="13" t="s">
        <v>106</v>
      </c>
      <c r="E431" s="13" t="s">
        <v>104</v>
      </c>
      <c r="F431" s="13">
        <v>170</v>
      </c>
    </row>
    <row r="432" spans="1:6" x14ac:dyDescent="0.2">
      <c r="A432" s="13" t="s">
        <v>193</v>
      </c>
      <c r="B432" s="13" t="s">
        <v>194</v>
      </c>
      <c r="C432" s="13" t="s">
        <v>137</v>
      </c>
      <c r="D432" s="13" t="s">
        <v>106</v>
      </c>
      <c r="E432" s="13" t="s">
        <v>111</v>
      </c>
      <c r="F432" s="13">
        <v>170</v>
      </c>
    </row>
    <row r="433" spans="1:6" x14ac:dyDescent="0.2">
      <c r="A433" s="13" t="s">
        <v>193</v>
      </c>
      <c r="B433" s="13" t="s">
        <v>194</v>
      </c>
      <c r="C433" s="13" t="s">
        <v>145</v>
      </c>
      <c r="D433" s="13" t="s">
        <v>106</v>
      </c>
      <c r="E433" s="13" t="s">
        <v>119</v>
      </c>
      <c r="F433" s="13">
        <v>170</v>
      </c>
    </row>
    <row r="434" spans="1:6" x14ac:dyDescent="0.2">
      <c r="A434" s="13" t="s">
        <v>193</v>
      </c>
      <c r="B434" s="13" t="s">
        <v>194</v>
      </c>
      <c r="C434" s="13" t="s">
        <v>120</v>
      </c>
      <c r="D434" s="13" t="s">
        <v>106</v>
      </c>
      <c r="E434" s="13" t="s">
        <v>111</v>
      </c>
      <c r="F434" s="13">
        <v>170</v>
      </c>
    </row>
    <row r="435" spans="1:6" x14ac:dyDescent="0.2">
      <c r="A435" s="13" t="s">
        <v>201</v>
      </c>
      <c r="B435" s="13" t="s">
        <v>202</v>
      </c>
      <c r="C435" s="13" t="s">
        <v>133</v>
      </c>
      <c r="D435" s="13" t="s">
        <v>106</v>
      </c>
      <c r="E435" s="13" t="s">
        <v>127</v>
      </c>
      <c r="F435" s="13">
        <v>920</v>
      </c>
    </row>
    <row r="436" spans="1:6" x14ac:dyDescent="0.2">
      <c r="A436" s="13" t="s">
        <v>201</v>
      </c>
      <c r="B436" s="13" t="s">
        <v>202</v>
      </c>
      <c r="C436" s="13" t="s">
        <v>204</v>
      </c>
      <c r="D436" s="13" t="s">
        <v>106</v>
      </c>
      <c r="E436" s="13" t="s">
        <v>119</v>
      </c>
      <c r="F436" s="13">
        <v>920</v>
      </c>
    </row>
    <row r="437" spans="1:6" x14ac:dyDescent="0.2">
      <c r="A437" s="13" t="s">
        <v>201</v>
      </c>
      <c r="B437" s="13" t="s">
        <v>202</v>
      </c>
      <c r="C437" s="13" t="s">
        <v>126</v>
      </c>
      <c r="D437" s="13" t="s">
        <v>106</v>
      </c>
      <c r="E437" s="13" t="s">
        <v>127</v>
      </c>
      <c r="F437" s="13">
        <v>910</v>
      </c>
    </row>
    <row r="438" spans="1:6" x14ac:dyDescent="0.2">
      <c r="A438" s="13" t="s">
        <v>201</v>
      </c>
      <c r="B438" s="13" t="s">
        <v>202</v>
      </c>
      <c r="C438" s="13" t="s">
        <v>205</v>
      </c>
      <c r="D438" s="13" t="s">
        <v>106</v>
      </c>
      <c r="E438" s="13" t="s">
        <v>104</v>
      </c>
      <c r="F438" s="13">
        <v>920</v>
      </c>
    </row>
    <row r="439" spans="1:6" x14ac:dyDescent="0.2">
      <c r="A439" s="13" t="s">
        <v>201</v>
      </c>
      <c r="B439" s="13" t="s">
        <v>202</v>
      </c>
      <c r="C439" s="13" t="s">
        <v>135</v>
      </c>
      <c r="D439" s="13" t="s">
        <v>106</v>
      </c>
      <c r="E439" s="13" t="s">
        <v>104</v>
      </c>
      <c r="F439" s="13">
        <v>920</v>
      </c>
    </row>
    <row r="440" spans="1:6" x14ac:dyDescent="0.2">
      <c r="A440" s="13" t="s">
        <v>201</v>
      </c>
      <c r="B440" s="13" t="s">
        <v>202</v>
      </c>
      <c r="C440" s="13" t="s">
        <v>203</v>
      </c>
      <c r="D440" s="13" t="s">
        <v>106</v>
      </c>
      <c r="E440" s="13" t="s">
        <v>111</v>
      </c>
      <c r="F440" s="13">
        <v>910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3"/>
  <sheetViews>
    <sheetView workbookViewId="0">
      <selection activeCell="K15" sqref="K15"/>
    </sheetView>
  </sheetViews>
  <sheetFormatPr defaultColWidth="13.83203125" defaultRowHeight="12" x14ac:dyDescent="0.2"/>
  <cols>
    <col min="1" max="1" width="11.83203125" style="1" customWidth="1"/>
    <col min="2" max="2" width="17.83203125" style="1" customWidth="1"/>
    <col min="3" max="3" width="11.83203125" style="1" customWidth="1"/>
    <col min="4" max="8" width="17.83203125" style="1" customWidth="1"/>
    <col min="9" max="16384" width="13.83203125" style="1"/>
  </cols>
  <sheetData>
    <row r="1" spans="1:8" x14ac:dyDescent="0.2">
      <c r="A1" s="4" t="s">
        <v>220</v>
      </c>
      <c r="B1" s="5" t="s">
        <v>0</v>
      </c>
      <c r="C1" s="5" t="s">
        <v>1</v>
      </c>
      <c r="D1" s="5" t="s">
        <v>223</v>
      </c>
      <c r="E1" s="5" t="s">
        <v>222</v>
      </c>
      <c r="F1" s="6" t="s">
        <v>221</v>
      </c>
      <c r="G1" s="5" t="s">
        <v>2</v>
      </c>
      <c r="H1" s="7" t="s">
        <v>3</v>
      </c>
    </row>
    <row r="2" spans="1:8" x14ac:dyDescent="0.2">
      <c r="A2" s="8" t="str">
        <f t="shared" ref="A2:A58" si="0">TEXT(ROW()-1,"0000")</f>
        <v>0001</v>
      </c>
      <c r="B2" s="9" t="s">
        <v>34</v>
      </c>
      <c r="C2" s="9" t="s">
        <v>35</v>
      </c>
      <c r="D2" s="10">
        <f ca="1">E2-6</f>
        <v>43554</v>
      </c>
      <c r="E2" s="10">
        <f ca="1">TODAY()-1000</f>
        <v>43560</v>
      </c>
      <c r="F2" s="14">
        <v>0.41920000000000002</v>
      </c>
      <c r="G2" s="11">
        <v>458600</v>
      </c>
      <c r="H2" s="9" t="s">
        <v>6</v>
      </c>
    </row>
    <row r="3" spans="1:8" x14ac:dyDescent="0.2">
      <c r="A3" s="8" t="str">
        <f t="shared" si="0"/>
        <v>0002</v>
      </c>
      <c r="B3" s="9" t="s">
        <v>42</v>
      </c>
      <c r="C3" s="9" t="s">
        <v>84</v>
      </c>
      <c r="D3" s="10">
        <f ca="1">E3-15</f>
        <v>43547</v>
      </c>
      <c r="E3" s="10">
        <f ca="1">TODAY()-998</f>
        <v>43562</v>
      </c>
      <c r="F3" s="14">
        <v>0.35510000000000003</v>
      </c>
      <c r="G3" s="11">
        <v>241600</v>
      </c>
      <c r="H3" s="9" t="s">
        <v>8</v>
      </c>
    </row>
    <row r="4" spans="1:8" x14ac:dyDescent="0.2">
      <c r="A4" s="8" t="str">
        <f t="shared" si="0"/>
        <v>0003</v>
      </c>
      <c r="B4" s="9" t="s">
        <v>4</v>
      </c>
      <c r="C4" s="9" t="s">
        <v>7</v>
      </c>
      <c r="D4" s="10">
        <f ca="1">E4-11</f>
        <v>43555</v>
      </c>
      <c r="E4" s="10">
        <f ca="1">TODAY()-994</f>
        <v>43566</v>
      </c>
      <c r="F4" s="14">
        <v>0.60309999999999997</v>
      </c>
      <c r="G4" s="11">
        <v>491400</v>
      </c>
      <c r="H4" s="9" t="s">
        <v>8</v>
      </c>
    </row>
    <row r="5" spans="1:8" x14ac:dyDescent="0.2">
      <c r="A5" s="8" t="str">
        <f t="shared" si="0"/>
        <v>0004</v>
      </c>
      <c r="B5" s="9" t="s">
        <v>34</v>
      </c>
      <c r="C5" s="9" t="s">
        <v>37</v>
      </c>
      <c r="D5" s="10">
        <f ca="1">E5-10</f>
        <v>43560</v>
      </c>
      <c r="E5" s="10">
        <f ca="1">TODAY()-990</f>
        <v>43570</v>
      </c>
      <c r="F5" s="14">
        <v>0.5948</v>
      </c>
      <c r="G5" s="11">
        <v>253400</v>
      </c>
      <c r="H5" s="9" t="s">
        <v>15</v>
      </c>
    </row>
    <row r="6" spans="1:8" x14ac:dyDescent="0.2">
      <c r="A6" s="8" t="str">
        <f t="shared" si="0"/>
        <v>0005</v>
      </c>
      <c r="B6" s="9" t="s">
        <v>25</v>
      </c>
      <c r="C6" s="9" t="s">
        <v>87</v>
      </c>
      <c r="D6" s="10">
        <f ca="1">E6-6</f>
        <v>43566</v>
      </c>
      <c r="E6" s="10">
        <f ca="1">TODAY()-988</f>
        <v>43572</v>
      </c>
      <c r="F6" s="14">
        <v>0.57509999999999994</v>
      </c>
      <c r="G6" s="11">
        <v>298700</v>
      </c>
      <c r="H6" s="9" t="s">
        <v>6</v>
      </c>
    </row>
    <row r="7" spans="1:8" x14ac:dyDescent="0.2">
      <c r="A7" s="8" t="str">
        <f t="shared" si="0"/>
        <v>0006</v>
      </c>
      <c r="B7" s="9" t="s">
        <v>25</v>
      </c>
      <c r="C7" s="9" t="s">
        <v>87</v>
      </c>
      <c r="D7" s="10">
        <f ca="1">E7-12</f>
        <v>43568</v>
      </c>
      <c r="E7" s="10">
        <f ca="1">TODAY()-980</f>
        <v>43580</v>
      </c>
      <c r="F7" s="14">
        <v>0.36309999999999998</v>
      </c>
      <c r="G7" s="11">
        <v>291900</v>
      </c>
      <c r="H7" s="9" t="s">
        <v>6</v>
      </c>
    </row>
    <row r="8" spans="1:8" x14ac:dyDescent="0.2">
      <c r="A8" s="8" t="str">
        <f t="shared" si="0"/>
        <v>0007</v>
      </c>
      <c r="B8" s="9" t="s">
        <v>45</v>
      </c>
      <c r="C8" s="9" t="s">
        <v>62</v>
      </c>
      <c r="D8" s="10">
        <f ca="1">E8-6</f>
        <v>43574</v>
      </c>
      <c r="E8" s="10">
        <f ca="1">TODAY()-980</f>
        <v>43580</v>
      </c>
      <c r="F8" s="14">
        <v>0.4012</v>
      </c>
      <c r="G8" s="11">
        <v>258500</v>
      </c>
      <c r="H8" s="9" t="s">
        <v>8</v>
      </c>
    </row>
    <row r="9" spans="1:8" x14ac:dyDescent="0.2">
      <c r="A9" s="8" t="str">
        <f t="shared" si="0"/>
        <v>0008</v>
      </c>
      <c r="B9" s="9" t="s">
        <v>20</v>
      </c>
      <c r="C9" s="9" t="s">
        <v>77</v>
      </c>
      <c r="D9" s="10">
        <f ca="1">E9-22</f>
        <v>43561</v>
      </c>
      <c r="E9" s="10">
        <f ca="1">TODAY()-977</f>
        <v>43583</v>
      </c>
      <c r="F9" s="14">
        <v>0.40479999999999999</v>
      </c>
      <c r="G9" s="11">
        <v>248000</v>
      </c>
      <c r="H9" s="9" t="s">
        <v>15</v>
      </c>
    </row>
    <row r="10" spans="1:8" x14ac:dyDescent="0.2">
      <c r="A10" s="8" t="str">
        <f t="shared" si="0"/>
        <v>0009</v>
      </c>
      <c r="B10" s="9" t="s">
        <v>29</v>
      </c>
      <c r="C10" s="9" t="s">
        <v>64</v>
      </c>
      <c r="D10" s="10">
        <f ca="1">E10-15</f>
        <v>43568</v>
      </c>
      <c r="E10" s="10">
        <f ca="1">TODAY()-977</f>
        <v>43583</v>
      </c>
      <c r="F10" s="14">
        <v>0.39850000000000002</v>
      </c>
      <c r="G10" s="11">
        <v>288900</v>
      </c>
      <c r="H10" s="9" t="s">
        <v>27</v>
      </c>
    </row>
    <row r="11" spans="1:8" x14ac:dyDescent="0.2">
      <c r="A11" s="8" t="str">
        <f t="shared" si="0"/>
        <v>0010</v>
      </c>
      <c r="B11" s="9" t="s">
        <v>11</v>
      </c>
      <c r="C11" s="9" t="s">
        <v>67</v>
      </c>
      <c r="D11" s="10">
        <f ca="1">E11-12</f>
        <v>43575</v>
      </c>
      <c r="E11" s="10">
        <f ca="1">TODAY()-973</f>
        <v>43587</v>
      </c>
      <c r="F11" s="14">
        <v>0.58589999999999998</v>
      </c>
      <c r="G11" s="11">
        <v>280000</v>
      </c>
      <c r="H11" s="9" t="s">
        <v>15</v>
      </c>
    </row>
    <row r="12" spans="1:8" x14ac:dyDescent="0.2">
      <c r="A12" s="8" t="str">
        <f t="shared" si="0"/>
        <v>0011</v>
      </c>
      <c r="B12" s="9" t="s">
        <v>29</v>
      </c>
      <c r="C12" s="9" t="s">
        <v>44</v>
      </c>
      <c r="D12" s="10">
        <f ca="1">E12-3</f>
        <v>43585</v>
      </c>
      <c r="E12" s="10">
        <f ca="1">TODAY()-972</f>
        <v>43588</v>
      </c>
      <c r="F12" s="14">
        <v>0.40689999999999998</v>
      </c>
      <c r="G12" s="11">
        <v>852700</v>
      </c>
      <c r="H12" s="9" t="s">
        <v>15</v>
      </c>
    </row>
    <row r="13" spans="1:8" x14ac:dyDescent="0.2">
      <c r="A13" s="8" t="str">
        <f t="shared" si="0"/>
        <v>0012</v>
      </c>
      <c r="B13" s="9" t="s">
        <v>22</v>
      </c>
      <c r="C13" s="9" t="s">
        <v>88</v>
      </c>
      <c r="D13" s="10">
        <f ca="1">E13-2</f>
        <v>43593</v>
      </c>
      <c r="E13" s="10">
        <f ca="1">TODAY()-965</f>
        <v>43595</v>
      </c>
      <c r="F13" s="14">
        <v>0.64429999999999998</v>
      </c>
      <c r="G13" s="11">
        <v>329100</v>
      </c>
      <c r="H13" s="9" t="s">
        <v>27</v>
      </c>
    </row>
    <row r="14" spans="1:8" x14ac:dyDescent="0.2">
      <c r="A14" s="8" t="str">
        <f t="shared" si="0"/>
        <v>0013</v>
      </c>
      <c r="B14" s="9" t="s">
        <v>42</v>
      </c>
      <c r="C14" s="9" t="s">
        <v>85</v>
      </c>
      <c r="D14" s="10">
        <f ca="1">E14-22</f>
        <v>43575</v>
      </c>
      <c r="E14" s="10">
        <f ca="1">TODAY()-963</f>
        <v>43597</v>
      </c>
      <c r="F14" s="14">
        <v>0.35630000000000001</v>
      </c>
      <c r="G14" s="11">
        <v>256000</v>
      </c>
      <c r="H14" s="9" t="s">
        <v>8</v>
      </c>
    </row>
    <row r="15" spans="1:8" x14ac:dyDescent="0.2">
      <c r="A15" s="8" t="str">
        <f t="shared" si="0"/>
        <v>0014</v>
      </c>
      <c r="B15" s="9" t="s">
        <v>34</v>
      </c>
      <c r="C15" s="9" t="s">
        <v>35</v>
      </c>
      <c r="D15" s="10">
        <f ca="1">E15-2</f>
        <v>43595</v>
      </c>
      <c r="E15" s="10">
        <f ca="1">TODAY()-963</f>
        <v>43597</v>
      </c>
      <c r="F15" s="14">
        <v>0.62949999999999995</v>
      </c>
      <c r="G15" s="11">
        <v>858300</v>
      </c>
      <c r="H15" s="9" t="s">
        <v>6</v>
      </c>
    </row>
    <row r="16" spans="1:8" x14ac:dyDescent="0.2">
      <c r="A16" s="8" t="str">
        <f t="shared" si="0"/>
        <v>0015</v>
      </c>
      <c r="B16" s="9" t="s">
        <v>42</v>
      </c>
      <c r="C16" s="9" t="s">
        <v>72</v>
      </c>
      <c r="D16" s="10">
        <f ca="1">E16-9</f>
        <v>43598</v>
      </c>
      <c r="E16" s="10">
        <f ca="1">TODAY()-953</f>
        <v>43607</v>
      </c>
      <c r="F16" s="14">
        <v>0.5585</v>
      </c>
      <c r="G16" s="11">
        <v>280700</v>
      </c>
      <c r="H16" s="9" t="s">
        <v>6</v>
      </c>
    </row>
    <row r="17" spans="1:8" x14ac:dyDescent="0.2">
      <c r="A17" s="8" t="str">
        <f t="shared" si="0"/>
        <v>0016</v>
      </c>
      <c r="B17" s="9" t="s">
        <v>13</v>
      </c>
      <c r="C17" s="9" t="s">
        <v>79</v>
      </c>
      <c r="D17" s="10">
        <f ca="1">E17-6</f>
        <v>43608</v>
      </c>
      <c r="E17" s="10">
        <f ca="1">TODAY()-946</f>
        <v>43614</v>
      </c>
      <c r="F17" s="14">
        <v>0.5272</v>
      </c>
      <c r="G17" s="11">
        <v>815500</v>
      </c>
      <c r="H17" s="9" t="s">
        <v>27</v>
      </c>
    </row>
    <row r="18" spans="1:8" x14ac:dyDescent="0.2">
      <c r="A18" s="8" t="str">
        <f t="shared" si="0"/>
        <v>0017</v>
      </c>
      <c r="B18" s="9" t="s">
        <v>20</v>
      </c>
      <c r="C18" s="9" t="s">
        <v>21</v>
      </c>
      <c r="D18" s="10">
        <f ca="1">E18-3</f>
        <v>43615</v>
      </c>
      <c r="E18" s="10">
        <f ca="1">TODAY()-942</f>
        <v>43618</v>
      </c>
      <c r="F18" s="14">
        <v>0.57769999999999999</v>
      </c>
      <c r="G18" s="11">
        <v>439500</v>
      </c>
      <c r="H18" s="9" t="s">
        <v>8</v>
      </c>
    </row>
    <row r="19" spans="1:8" x14ac:dyDescent="0.2">
      <c r="A19" s="8" t="str">
        <f t="shared" si="0"/>
        <v>0018</v>
      </c>
      <c r="B19" s="9" t="s">
        <v>45</v>
      </c>
      <c r="C19" s="9" t="s">
        <v>50</v>
      </c>
      <c r="D19" s="10">
        <f ca="1">E19-19</f>
        <v>43602</v>
      </c>
      <c r="E19" s="10">
        <f ca="1">TODAY()-939</f>
        <v>43621</v>
      </c>
      <c r="F19" s="14">
        <v>0.51559999999999995</v>
      </c>
      <c r="G19" s="11">
        <v>896600</v>
      </c>
      <c r="H19" s="9" t="s">
        <v>15</v>
      </c>
    </row>
    <row r="20" spans="1:8" x14ac:dyDescent="0.2">
      <c r="A20" s="8" t="str">
        <f t="shared" si="0"/>
        <v>0019</v>
      </c>
      <c r="B20" s="9" t="s">
        <v>11</v>
      </c>
      <c r="C20" s="9" t="s">
        <v>67</v>
      </c>
      <c r="D20" s="10">
        <f ca="1">E20-17</f>
        <v>43605</v>
      </c>
      <c r="E20" s="10">
        <f ca="1">TODAY()-938</f>
        <v>43622</v>
      </c>
      <c r="F20" s="14">
        <v>0.40699999999999997</v>
      </c>
      <c r="G20" s="11">
        <v>262100</v>
      </c>
      <c r="H20" s="9" t="s">
        <v>15</v>
      </c>
    </row>
    <row r="21" spans="1:8" x14ac:dyDescent="0.2">
      <c r="A21" s="8" t="str">
        <f t="shared" si="0"/>
        <v>0020</v>
      </c>
      <c r="B21" s="9" t="s">
        <v>42</v>
      </c>
      <c r="C21" s="9" t="s">
        <v>83</v>
      </c>
      <c r="D21" s="10">
        <f ca="1">E21-18</f>
        <v>43606</v>
      </c>
      <c r="E21" s="10">
        <f ca="1">TODAY()-936</f>
        <v>43624</v>
      </c>
      <c r="F21" s="14">
        <v>0.4506</v>
      </c>
      <c r="G21" s="11">
        <v>275900</v>
      </c>
      <c r="H21" s="9" t="s">
        <v>15</v>
      </c>
    </row>
    <row r="22" spans="1:8" x14ac:dyDescent="0.2">
      <c r="A22" s="8" t="str">
        <f t="shared" si="0"/>
        <v>0021</v>
      </c>
      <c r="B22" s="9" t="s">
        <v>45</v>
      </c>
      <c r="C22" s="9" t="s">
        <v>92</v>
      </c>
      <c r="D22" s="10">
        <f ca="1">E22-4</f>
        <v>43622</v>
      </c>
      <c r="E22" s="10">
        <f ca="1">TODAY()-934</f>
        <v>43626</v>
      </c>
      <c r="F22" s="14">
        <v>0.499</v>
      </c>
      <c r="G22" s="11">
        <v>255800</v>
      </c>
      <c r="H22" s="9" t="s">
        <v>6</v>
      </c>
    </row>
    <row r="23" spans="1:8" x14ac:dyDescent="0.2">
      <c r="A23" s="8" t="str">
        <f t="shared" si="0"/>
        <v>0022</v>
      </c>
      <c r="B23" s="9" t="s">
        <v>29</v>
      </c>
      <c r="C23" s="9" t="s">
        <v>75</v>
      </c>
      <c r="D23" s="10">
        <f ca="1">E23-21</f>
        <v>43607</v>
      </c>
      <c r="E23" s="10">
        <f ca="1">TODAY()-932</f>
        <v>43628</v>
      </c>
      <c r="F23" s="14">
        <v>0.42880000000000001</v>
      </c>
      <c r="G23" s="11">
        <v>602900</v>
      </c>
      <c r="H23" s="9" t="s">
        <v>15</v>
      </c>
    </row>
    <row r="24" spans="1:8" x14ac:dyDescent="0.2">
      <c r="A24" s="8" t="str">
        <f t="shared" si="0"/>
        <v>0023</v>
      </c>
      <c r="B24" s="9" t="s">
        <v>29</v>
      </c>
      <c r="C24" s="9" t="s">
        <v>64</v>
      </c>
      <c r="D24" s="10">
        <f ca="1">E24-11</f>
        <v>43618</v>
      </c>
      <c r="E24" s="10">
        <f ca="1">TODAY()-931</f>
        <v>43629</v>
      </c>
      <c r="F24" s="14">
        <v>0.60129999999999995</v>
      </c>
      <c r="G24" s="11">
        <v>1025300</v>
      </c>
      <c r="H24" s="9" t="s">
        <v>27</v>
      </c>
    </row>
    <row r="25" spans="1:8" x14ac:dyDescent="0.2">
      <c r="A25" s="8" t="str">
        <f t="shared" si="0"/>
        <v>0024</v>
      </c>
      <c r="B25" s="9" t="s">
        <v>28</v>
      </c>
      <c r="C25" s="9" t="s">
        <v>86</v>
      </c>
      <c r="D25" s="10">
        <f ca="1">E25-2</f>
        <v>43630</v>
      </c>
      <c r="E25" s="10">
        <f ca="1">TODAY()-928</f>
        <v>43632</v>
      </c>
      <c r="F25" s="14">
        <v>0.50870000000000004</v>
      </c>
      <c r="G25" s="11">
        <v>666300</v>
      </c>
      <c r="H25" s="9" t="s">
        <v>15</v>
      </c>
    </row>
    <row r="26" spans="1:8" x14ac:dyDescent="0.2">
      <c r="A26" s="8" t="str">
        <f t="shared" si="0"/>
        <v>0025</v>
      </c>
      <c r="B26" s="9" t="s">
        <v>29</v>
      </c>
      <c r="C26" s="9" t="s">
        <v>30</v>
      </c>
      <c r="D26" s="10">
        <f ca="1">E26-21</f>
        <v>43613</v>
      </c>
      <c r="E26" s="10">
        <f ca="1">TODAY()-926</f>
        <v>43634</v>
      </c>
      <c r="F26" s="14">
        <v>0.50039999999999996</v>
      </c>
      <c r="G26" s="11">
        <v>414000</v>
      </c>
      <c r="H26" s="9" t="s">
        <v>15</v>
      </c>
    </row>
    <row r="27" spans="1:8" x14ac:dyDescent="0.2">
      <c r="A27" s="8" t="str">
        <f t="shared" si="0"/>
        <v>0026</v>
      </c>
      <c r="B27" s="9" t="s">
        <v>28</v>
      </c>
      <c r="C27" s="9" t="s">
        <v>36</v>
      </c>
      <c r="D27" s="10">
        <f ca="1">E27-9</f>
        <v>43627</v>
      </c>
      <c r="E27" s="10">
        <f ca="1">TODAY()-924</f>
        <v>43636</v>
      </c>
      <c r="F27" s="14">
        <v>0.59160000000000001</v>
      </c>
      <c r="G27" s="11">
        <v>278000</v>
      </c>
      <c r="H27" s="9" t="s">
        <v>8</v>
      </c>
    </row>
    <row r="28" spans="1:8" x14ac:dyDescent="0.2">
      <c r="A28" s="8" t="str">
        <f t="shared" si="0"/>
        <v>0027</v>
      </c>
      <c r="B28" s="9" t="s">
        <v>9</v>
      </c>
      <c r="C28" s="9" t="s">
        <v>81</v>
      </c>
      <c r="D28" s="10">
        <f ca="1">E28-16</f>
        <v>43623</v>
      </c>
      <c r="E28" s="10">
        <f ca="1">TODAY()-921</f>
        <v>43639</v>
      </c>
      <c r="F28" s="14">
        <v>0.61760000000000004</v>
      </c>
      <c r="G28" s="11">
        <v>608300</v>
      </c>
      <c r="H28" s="9" t="s">
        <v>15</v>
      </c>
    </row>
    <row r="29" spans="1:8" x14ac:dyDescent="0.2">
      <c r="A29" s="8" t="str">
        <f t="shared" si="0"/>
        <v>0028</v>
      </c>
      <c r="B29" s="9" t="s">
        <v>34</v>
      </c>
      <c r="C29" s="9" t="s">
        <v>69</v>
      </c>
      <c r="D29" s="10">
        <f ca="1">E29-18</f>
        <v>43621</v>
      </c>
      <c r="E29" s="10">
        <f ca="1">TODAY()-921</f>
        <v>43639</v>
      </c>
      <c r="F29" s="14">
        <v>0.59209999999999996</v>
      </c>
      <c r="G29" s="11">
        <v>258000</v>
      </c>
      <c r="H29" s="9" t="s">
        <v>8</v>
      </c>
    </row>
    <row r="30" spans="1:8" x14ac:dyDescent="0.2">
      <c r="A30" s="8" t="str">
        <f t="shared" si="0"/>
        <v>0029</v>
      </c>
      <c r="B30" s="9" t="s">
        <v>16</v>
      </c>
      <c r="C30" s="9" t="s">
        <v>24</v>
      </c>
      <c r="D30" s="10">
        <f ca="1">E30-11</f>
        <v>43636</v>
      </c>
      <c r="E30" s="10">
        <f ca="1">TODAY()-913</f>
        <v>43647</v>
      </c>
      <c r="F30" s="14">
        <v>0.61040000000000005</v>
      </c>
      <c r="G30" s="11">
        <v>256100</v>
      </c>
      <c r="H30" s="9" t="s">
        <v>15</v>
      </c>
    </row>
    <row r="31" spans="1:8" x14ac:dyDescent="0.2">
      <c r="A31" s="8" t="str">
        <f t="shared" si="0"/>
        <v>0030</v>
      </c>
      <c r="B31" s="9" t="s">
        <v>4</v>
      </c>
      <c r="C31" s="9" t="s">
        <v>7</v>
      </c>
      <c r="D31" s="10">
        <f ca="1">E31-3</f>
        <v>43652</v>
      </c>
      <c r="E31" s="10">
        <f ca="1">TODAY()-905</f>
        <v>43655</v>
      </c>
      <c r="F31" s="14">
        <v>0.64859999999999995</v>
      </c>
      <c r="G31" s="11">
        <v>265000</v>
      </c>
      <c r="H31" s="9" t="s">
        <v>8</v>
      </c>
    </row>
    <row r="32" spans="1:8" x14ac:dyDescent="0.2">
      <c r="A32" s="8" t="str">
        <f t="shared" si="0"/>
        <v>0031</v>
      </c>
      <c r="B32" s="9" t="s">
        <v>11</v>
      </c>
      <c r="C32" s="9" t="s">
        <v>55</v>
      </c>
      <c r="D32" s="10">
        <f ca="1">E32-16</f>
        <v>43639</v>
      </c>
      <c r="E32" s="10">
        <f ca="1">TODAY()-905</f>
        <v>43655</v>
      </c>
      <c r="F32" s="14">
        <v>0.66039999999999999</v>
      </c>
      <c r="G32" s="11">
        <v>239200</v>
      </c>
      <c r="H32" s="9" t="s">
        <v>8</v>
      </c>
    </row>
    <row r="33" spans="1:8" x14ac:dyDescent="0.2">
      <c r="A33" s="8" t="str">
        <f t="shared" si="0"/>
        <v>0032</v>
      </c>
      <c r="B33" s="9" t="s">
        <v>34</v>
      </c>
      <c r="C33" s="9" t="s">
        <v>37</v>
      </c>
      <c r="D33" s="10">
        <f ca="1">E33-19</f>
        <v>43636</v>
      </c>
      <c r="E33" s="10">
        <f ca="1">TODAY()-905</f>
        <v>43655</v>
      </c>
      <c r="F33" s="14">
        <v>0.59560000000000002</v>
      </c>
      <c r="G33" s="11">
        <v>290700</v>
      </c>
      <c r="H33" s="9" t="s">
        <v>15</v>
      </c>
    </row>
    <row r="34" spans="1:8" x14ac:dyDescent="0.2">
      <c r="A34" s="8" t="str">
        <f t="shared" si="0"/>
        <v>0033</v>
      </c>
      <c r="B34" s="9" t="s">
        <v>13</v>
      </c>
      <c r="C34" s="9" t="s">
        <v>66</v>
      </c>
      <c r="D34" s="10">
        <f ca="1">E34-15</f>
        <v>43645</v>
      </c>
      <c r="E34" s="10">
        <f ca="1">TODAY()-900</f>
        <v>43660</v>
      </c>
      <c r="F34" s="14">
        <v>0.53549999999999998</v>
      </c>
      <c r="G34" s="11">
        <v>298100</v>
      </c>
      <c r="H34" s="9" t="s">
        <v>15</v>
      </c>
    </row>
    <row r="35" spans="1:8" x14ac:dyDescent="0.2">
      <c r="A35" s="8" t="str">
        <f t="shared" si="0"/>
        <v>0034</v>
      </c>
      <c r="B35" s="9" t="s">
        <v>32</v>
      </c>
      <c r="C35" s="9" t="s">
        <v>33</v>
      </c>
      <c r="D35" s="10">
        <f ca="1">E35-7</f>
        <v>43657</v>
      </c>
      <c r="E35" s="10">
        <f ca="1">TODAY()-896</f>
        <v>43664</v>
      </c>
      <c r="F35" s="14">
        <v>0.37309999999999999</v>
      </c>
      <c r="G35" s="11">
        <v>287600</v>
      </c>
      <c r="H35" s="9" t="s">
        <v>8</v>
      </c>
    </row>
    <row r="36" spans="1:8" x14ac:dyDescent="0.2">
      <c r="A36" s="8" t="str">
        <f t="shared" si="0"/>
        <v>0035</v>
      </c>
      <c r="B36" s="9" t="s">
        <v>9</v>
      </c>
      <c r="C36" s="9" t="s">
        <v>10</v>
      </c>
      <c r="D36" s="10">
        <f ca="1">E36-22</f>
        <v>43645</v>
      </c>
      <c r="E36" s="10">
        <f ca="1">TODAY()-893</f>
        <v>43667</v>
      </c>
      <c r="F36" s="14">
        <v>0.43640000000000001</v>
      </c>
      <c r="G36" s="11">
        <v>350900</v>
      </c>
      <c r="H36" s="9" t="s">
        <v>6</v>
      </c>
    </row>
    <row r="37" spans="1:8" x14ac:dyDescent="0.2">
      <c r="A37" s="8" t="str">
        <f t="shared" si="0"/>
        <v>0036</v>
      </c>
      <c r="B37" s="9" t="s">
        <v>22</v>
      </c>
      <c r="C37" s="9" t="s">
        <v>76</v>
      </c>
      <c r="D37" s="10">
        <f ca="1">E37-7</f>
        <v>43663</v>
      </c>
      <c r="E37" s="10">
        <f ca="1">TODAY()-890</f>
        <v>43670</v>
      </c>
      <c r="F37" s="14">
        <v>0.48549999999999999</v>
      </c>
      <c r="G37" s="11">
        <v>264000</v>
      </c>
      <c r="H37" s="9" t="s">
        <v>27</v>
      </c>
    </row>
    <row r="38" spans="1:8" x14ac:dyDescent="0.2">
      <c r="A38" s="8" t="str">
        <f t="shared" si="0"/>
        <v>0037</v>
      </c>
      <c r="B38" s="9" t="s">
        <v>42</v>
      </c>
      <c r="C38" s="9" t="s">
        <v>72</v>
      </c>
      <c r="D38" s="10">
        <f ca="1">E38-10</f>
        <v>43662</v>
      </c>
      <c r="E38" s="10">
        <f ca="1">TODAY()-888</f>
        <v>43672</v>
      </c>
      <c r="F38" s="14">
        <v>0.47110000000000002</v>
      </c>
      <c r="G38" s="11">
        <v>290100</v>
      </c>
      <c r="H38" s="9" t="s">
        <v>6</v>
      </c>
    </row>
    <row r="39" spans="1:8" x14ac:dyDescent="0.2">
      <c r="A39" s="8" t="str">
        <f t="shared" si="0"/>
        <v>0038</v>
      </c>
      <c r="B39" s="9" t="s">
        <v>29</v>
      </c>
      <c r="C39" s="9" t="s">
        <v>75</v>
      </c>
      <c r="D39" s="10">
        <f ca="1">E39-4</f>
        <v>43672</v>
      </c>
      <c r="E39" s="10">
        <f ca="1">TODAY()-884</f>
        <v>43676</v>
      </c>
      <c r="F39" s="14">
        <v>0.40670000000000001</v>
      </c>
      <c r="G39" s="11">
        <v>399700</v>
      </c>
      <c r="H39" s="9" t="s">
        <v>15</v>
      </c>
    </row>
    <row r="40" spans="1:8" x14ac:dyDescent="0.2">
      <c r="A40" s="8" t="str">
        <f t="shared" si="0"/>
        <v>0039</v>
      </c>
      <c r="B40" s="9" t="s">
        <v>42</v>
      </c>
      <c r="C40" s="9" t="s">
        <v>83</v>
      </c>
      <c r="D40" s="10">
        <f ca="1">E40-21</f>
        <v>43657</v>
      </c>
      <c r="E40" s="10">
        <f ca="1">TODAY()-882</f>
        <v>43678</v>
      </c>
      <c r="F40" s="14">
        <v>0.52500000000000002</v>
      </c>
      <c r="G40" s="11">
        <v>260200</v>
      </c>
      <c r="H40" s="9" t="s">
        <v>15</v>
      </c>
    </row>
    <row r="41" spans="1:8" x14ac:dyDescent="0.2">
      <c r="A41" s="8" t="str">
        <f t="shared" si="0"/>
        <v>0040</v>
      </c>
      <c r="B41" s="9" t="s">
        <v>22</v>
      </c>
      <c r="C41" s="9" t="s">
        <v>90</v>
      </c>
      <c r="D41" s="10">
        <f ca="1">E41-19</f>
        <v>43667</v>
      </c>
      <c r="E41" s="10">
        <f ca="1">TODAY()-874</f>
        <v>43686</v>
      </c>
      <c r="F41" s="14">
        <v>0.47989999999999999</v>
      </c>
      <c r="G41" s="11">
        <v>273600</v>
      </c>
      <c r="H41" s="9" t="s">
        <v>27</v>
      </c>
    </row>
    <row r="42" spans="1:8" x14ac:dyDescent="0.2">
      <c r="A42" s="8" t="str">
        <f t="shared" si="0"/>
        <v>0041</v>
      </c>
      <c r="B42" s="9" t="s">
        <v>56</v>
      </c>
      <c r="C42" s="9" t="s">
        <v>57</v>
      </c>
      <c r="D42" s="10">
        <f ca="1">E42-16</f>
        <v>43670</v>
      </c>
      <c r="E42" s="10">
        <f ca="1">TODAY()-874</f>
        <v>43686</v>
      </c>
      <c r="F42" s="14">
        <v>0.47939999999999999</v>
      </c>
      <c r="G42" s="11">
        <v>284500</v>
      </c>
      <c r="H42" s="9" t="s">
        <v>6</v>
      </c>
    </row>
    <row r="43" spans="1:8" x14ac:dyDescent="0.2">
      <c r="A43" s="8" t="str">
        <f t="shared" si="0"/>
        <v>0042</v>
      </c>
      <c r="B43" s="9" t="s">
        <v>42</v>
      </c>
      <c r="C43" s="9" t="s">
        <v>53</v>
      </c>
      <c r="D43" s="10">
        <f ca="1">E43-5</f>
        <v>43682</v>
      </c>
      <c r="E43" s="10">
        <f ca="1">TODAY()-873</f>
        <v>43687</v>
      </c>
      <c r="F43" s="14">
        <v>0.47249999999999998</v>
      </c>
      <c r="G43" s="11">
        <v>240200</v>
      </c>
      <c r="H43" s="9" t="s">
        <v>8</v>
      </c>
    </row>
    <row r="44" spans="1:8" x14ac:dyDescent="0.2">
      <c r="A44" s="8" t="str">
        <f t="shared" si="0"/>
        <v>0043</v>
      </c>
      <c r="B44" s="9" t="s">
        <v>32</v>
      </c>
      <c r="C44" s="9" t="s">
        <v>33</v>
      </c>
      <c r="D44" s="10">
        <f ca="1">E44-11</f>
        <v>43676</v>
      </c>
      <c r="E44" s="10">
        <f ca="1">TODAY()-873</f>
        <v>43687</v>
      </c>
      <c r="F44" s="14">
        <v>0.52639999999999998</v>
      </c>
      <c r="G44" s="11">
        <v>238300</v>
      </c>
      <c r="H44" s="9" t="s">
        <v>8</v>
      </c>
    </row>
    <row r="45" spans="1:8" x14ac:dyDescent="0.2">
      <c r="A45" s="8" t="str">
        <f t="shared" si="0"/>
        <v>0044</v>
      </c>
      <c r="B45" s="9" t="s">
        <v>42</v>
      </c>
      <c r="C45" s="9" t="s">
        <v>72</v>
      </c>
      <c r="D45" s="10">
        <f ca="1">E45-13</f>
        <v>43677</v>
      </c>
      <c r="E45" s="10">
        <f ca="1">TODAY()-870</f>
        <v>43690</v>
      </c>
      <c r="F45" s="14">
        <v>0.54400000000000004</v>
      </c>
      <c r="G45" s="11">
        <v>236800</v>
      </c>
      <c r="H45" s="9" t="s">
        <v>6</v>
      </c>
    </row>
    <row r="46" spans="1:8" x14ac:dyDescent="0.2">
      <c r="A46" s="8" t="str">
        <f t="shared" si="0"/>
        <v>0045</v>
      </c>
      <c r="B46" s="9" t="s">
        <v>42</v>
      </c>
      <c r="C46" s="9" t="s">
        <v>85</v>
      </c>
      <c r="D46" s="10">
        <f ca="1">E46-21</f>
        <v>43670</v>
      </c>
      <c r="E46" s="10">
        <f ca="1">TODAY()-869</f>
        <v>43691</v>
      </c>
      <c r="F46" s="14">
        <v>0.37230000000000002</v>
      </c>
      <c r="G46" s="11">
        <v>294300</v>
      </c>
      <c r="H46" s="9" t="s">
        <v>8</v>
      </c>
    </row>
    <row r="47" spans="1:8" x14ac:dyDescent="0.2">
      <c r="A47" s="8" t="str">
        <f t="shared" si="0"/>
        <v>0046</v>
      </c>
      <c r="B47" s="9" t="s">
        <v>42</v>
      </c>
      <c r="C47" s="9" t="s">
        <v>85</v>
      </c>
      <c r="D47" s="10">
        <f ca="1">E47-9</f>
        <v>43683</v>
      </c>
      <c r="E47" s="10">
        <f ca="1">TODAY()-868</f>
        <v>43692</v>
      </c>
      <c r="F47" s="14">
        <v>0.45700000000000002</v>
      </c>
      <c r="G47" s="11">
        <v>707800</v>
      </c>
      <c r="H47" s="9" t="s">
        <v>8</v>
      </c>
    </row>
    <row r="48" spans="1:8" x14ac:dyDescent="0.2">
      <c r="A48" s="8" t="str">
        <f t="shared" si="0"/>
        <v>0047</v>
      </c>
      <c r="B48" s="9" t="s">
        <v>42</v>
      </c>
      <c r="C48" s="9" t="s">
        <v>53</v>
      </c>
      <c r="D48" s="10">
        <f ca="1">E48-21</f>
        <v>43679</v>
      </c>
      <c r="E48" s="10">
        <f ca="1">TODAY()-860</f>
        <v>43700</v>
      </c>
      <c r="F48" s="14">
        <v>0.48730000000000001</v>
      </c>
      <c r="G48" s="11">
        <v>280500</v>
      </c>
      <c r="H48" s="9" t="s">
        <v>8</v>
      </c>
    </row>
    <row r="49" spans="1:8" x14ac:dyDescent="0.2">
      <c r="A49" s="8" t="str">
        <f t="shared" si="0"/>
        <v>0048</v>
      </c>
      <c r="B49" s="9" t="s">
        <v>34</v>
      </c>
      <c r="C49" s="9" t="s">
        <v>69</v>
      </c>
      <c r="D49" s="10">
        <f ca="1">E49-13</f>
        <v>43688</v>
      </c>
      <c r="E49" s="10">
        <f ca="1">TODAY()-859</f>
        <v>43701</v>
      </c>
      <c r="F49" s="14">
        <v>0.44390000000000002</v>
      </c>
      <c r="G49" s="11">
        <v>324100</v>
      </c>
      <c r="H49" s="9" t="s">
        <v>8</v>
      </c>
    </row>
    <row r="50" spans="1:8" x14ac:dyDescent="0.2">
      <c r="A50" s="8" t="str">
        <f t="shared" si="0"/>
        <v>0049</v>
      </c>
      <c r="B50" s="9" t="s">
        <v>22</v>
      </c>
      <c r="C50" s="9" t="s">
        <v>74</v>
      </c>
      <c r="D50" s="10">
        <f ca="1">E50-18</f>
        <v>43685</v>
      </c>
      <c r="E50" s="10">
        <f ca="1">TODAY()-857</f>
        <v>43703</v>
      </c>
      <c r="F50" s="14">
        <v>0.62360000000000004</v>
      </c>
      <c r="G50" s="11">
        <v>325700</v>
      </c>
      <c r="H50" s="9" t="s">
        <v>15</v>
      </c>
    </row>
    <row r="51" spans="1:8" x14ac:dyDescent="0.2">
      <c r="A51" s="8" t="str">
        <f t="shared" si="0"/>
        <v>0050</v>
      </c>
      <c r="B51" s="9" t="s">
        <v>13</v>
      </c>
      <c r="C51" s="9" t="s">
        <v>66</v>
      </c>
      <c r="D51" s="10">
        <f ca="1">E51-17</f>
        <v>43686</v>
      </c>
      <c r="E51" s="10">
        <f ca="1">TODAY()-857</f>
        <v>43703</v>
      </c>
      <c r="F51" s="14">
        <v>0.42899999999999999</v>
      </c>
      <c r="G51" s="11">
        <v>421400</v>
      </c>
      <c r="H51" s="9" t="s">
        <v>15</v>
      </c>
    </row>
    <row r="52" spans="1:8" x14ac:dyDescent="0.2">
      <c r="A52" s="8" t="str">
        <f t="shared" si="0"/>
        <v>0051</v>
      </c>
      <c r="B52" s="9" t="s">
        <v>22</v>
      </c>
      <c r="C52" s="9" t="s">
        <v>88</v>
      </c>
      <c r="D52" s="10">
        <f ca="1">E52-3</f>
        <v>43702</v>
      </c>
      <c r="E52" s="10">
        <f ca="1">TODAY()-855</f>
        <v>43705</v>
      </c>
      <c r="F52" s="14">
        <v>0.4224</v>
      </c>
      <c r="G52" s="11">
        <v>240900</v>
      </c>
      <c r="H52" s="9" t="s">
        <v>27</v>
      </c>
    </row>
    <row r="53" spans="1:8" x14ac:dyDescent="0.2">
      <c r="A53" s="8" t="str">
        <f t="shared" si="0"/>
        <v>0052</v>
      </c>
      <c r="B53" s="9" t="s">
        <v>39</v>
      </c>
      <c r="C53" s="9" t="s">
        <v>40</v>
      </c>
      <c r="D53" s="10">
        <f ca="1">E53-5</f>
        <v>43703</v>
      </c>
      <c r="E53" s="10">
        <f ca="1">TODAY()-852</f>
        <v>43708</v>
      </c>
      <c r="F53" s="14">
        <v>0.52529999999999999</v>
      </c>
      <c r="G53" s="11">
        <v>261600</v>
      </c>
      <c r="H53" s="9" t="s">
        <v>27</v>
      </c>
    </row>
    <row r="54" spans="1:8" x14ac:dyDescent="0.2">
      <c r="A54" s="8" t="str">
        <f t="shared" si="0"/>
        <v>0053</v>
      </c>
      <c r="B54" s="9" t="s">
        <v>34</v>
      </c>
      <c r="C54" s="9" t="s">
        <v>70</v>
      </c>
      <c r="D54" s="10">
        <f ca="1">E54-17</f>
        <v>43691</v>
      </c>
      <c r="E54" s="10">
        <f ca="1">TODAY()-852</f>
        <v>43708</v>
      </c>
      <c r="F54" s="14">
        <v>0.48670000000000002</v>
      </c>
      <c r="G54" s="11">
        <v>415300</v>
      </c>
      <c r="H54" s="9" t="s">
        <v>8</v>
      </c>
    </row>
    <row r="55" spans="1:8" x14ac:dyDescent="0.2">
      <c r="A55" s="8" t="str">
        <f t="shared" si="0"/>
        <v>0054</v>
      </c>
      <c r="B55" s="9" t="s">
        <v>16</v>
      </c>
      <c r="C55" s="9" t="s">
        <v>58</v>
      </c>
      <c r="D55" s="10">
        <f ca="1">E55-20</f>
        <v>43691</v>
      </c>
      <c r="E55" s="10">
        <f ca="1">TODAY()-849</f>
        <v>43711</v>
      </c>
      <c r="F55" s="14">
        <v>0.54190000000000005</v>
      </c>
      <c r="G55" s="11">
        <v>272700</v>
      </c>
      <c r="H55" s="9" t="s">
        <v>8</v>
      </c>
    </row>
    <row r="56" spans="1:8" x14ac:dyDescent="0.2">
      <c r="A56" s="8" t="str">
        <f t="shared" si="0"/>
        <v>0055</v>
      </c>
      <c r="B56" s="9" t="s">
        <v>28</v>
      </c>
      <c r="C56" s="9" t="s">
        <v>73</v>
      </c>
      <c r="D56" s="10">
        <f ca="1">E56-5</f>
        <v>43707</v>
      </c>
      <c r="E56" s="10">
        <f ca="1">TODAY()-848</f>
        <v>43712</v>
      </c>
      <c r="F56" s="14">
        <v>0.57150000000000001</v>
      </c>
      <c r="G56" s="11">
        <v>240700</v>
      </c>
      <c r="H56" s="9" t="s">
        <v>8</v>
      </c>
    </row>
    <row r="57" spans="1:8" x14ac:dyDescent="0.2">
      <c r="A57" s="8" t="str">
        <f t="shared" si="0"/>
        <v>0056</v>
      </c>
      <c r="B57" s="9" t="s">
        <v>25</v>
      </c>
      <c r="C57" s="9" t="s">
        <v>26</v>
      </c>
      <c r="D57" s="10">
        <f ca="1">E57-21</f>
        <v>43692</v>
      </c>
      <c r="E57" s="10">
        <f ca="1">TODAY()-847</f>
        <v>43713</v>
      </c>
      <c r="F57" s="14">
        <v>0.65269999999999995</v>
      </c>
      <c r="G57" s="11">
        <v>266700</v>
      </c>
      <c r="H57" s="9" t="s">
        <v>27</v>
      </c>
    </row>
    <row r="58" spans="1:8" x14ac:dyDescent="0.2">
      <c r="A58" s="8" t="str">
        <f t="shared" si="0"/>
        <v>0057</v>
      </c>
      <c r="B58" s="9" t="s">
        <v>9</v>
      </c>
      <c r="C58" s="9" t="s">
        <v>10</v>
      </c>
      <c r="D58" s="10">
        <f ca="1">E58-5</f>
        <v>43709</v>
      </c>
      <c r="E58" s="10">
        <f ca="1">TODAY()-846</f>
        <v>43714</v>
      </c>
      <c r="F58" s="14">
        <v>0.48720000000000002</v>
      </c>
      <c r="G58" s="11">
        <v>285400</v>
      </c>
      <c r="H58" s="9" t="s">
        <v>6</v>
      </c>
    </row>
    <row r="59" spans="1:8" x14ac:dyDescent="0.2">
      <c r="A59" s="8" t="str">
        <f t="shared" ref="A59:A122" si="1">TEXT(ROW()-1,"0000")</f>
        <v>0058</v>
      </c>
      <c r="B59" s="9" t="s">
        <v>34</v>
      </c>
      <c r="C59" s="9" t="s">
        <v>69</v>
      </c>
      <c r="D59" s="10">
        <f ca="1">E59-4</f>
        <v>43713</v>
      </c>
      <c r="E59" s="10">
        <f ca="1">TODAY()-843</f>
        <v>43717</v>
      </c>
      <c r="F59" s="14">
        <v>0.55569999999999997</v>
      </c>
      <c r="G59" s="11">
        <v>262000</v>
      </c>
      <c r="H59" s="9" t="s">
        <v>8</v>
      </c>
    </row>
    <row r="60" spans="1:8" x14ac:dyDescent="0.2">
      <c r="A60" s="8" t="str">
        <f t="shared" si="1"/>
        <v>0059</v>
      </c>
      <c r="B60" s="9" t="s">
        <v>42</v>
      </c>
      <c r="C60" s="9" t="s">
        <v>43</v>
      </c>
      <c r="D60" s="10">
        <f ca="1">E60-13</f>
        <v>43706</v>
      </c>
      <c r="E60" s="10">
        <f ca="1">TODAY()-841</f>
        <v>43719</v>
      </c>
      <c r="F60" s="14">
        <v>0.36149999999999999</v>
      </c>
      <c r="G60" s="11">
        <v>424500</v>
      </c>
      <c r="H60" s="9" t="s">
        <v>6</v>
      </c>
    </row>
    <row r="61" spans="1:8" x14ac:dyDescent="0.2">
      <c r="A61" s="8" t="str">
        <f t="shared" si="1"/>
        <v>0060</v>
      </c>
      <c r="B61" s="9" t="s">
        <v>16</v>
      </c>
      <c r="C61" s="9" t="s">
        <v>58</v>
      </c>
      <c r="D61" s="10">
        <f ca="1">E61-21</f>
        <v>43704</v>
      </c>
      <c r="E61" s="10">
        <f ca="1">TODAY()-835</f>
        <v>43725</v>
      </c>
      <c r="F61" s="14">
        <v>0.65859999999999996</v>
      </c>
      <c r="G61" s="11">
        <v>292800</v>
      </c>
      <c r="H61" s="9" t="s">
        <v>8</v>
      </c>
    </row>
    <row r="62" spans="1:8" x14ac:dyDescent="0.2">
      <c r="A62" s="8" t="str">
        <f t="shared" si="1"/>
        <v>0061</v>
      </c>
      <c r="B62" s="9" t="s">
        <v>47</v>
      </c>
      <c r="C62" s="9" t="s">
        <v>48</v>
      </c>
      <c r="D62" s="10">
        <f ca="1">E62-22</f>
        <v>43710</v>
      </c>
      <c r="E62" s="10">
        <f ca="1">TODAY()-828</f>
        <v>43732</v>
      </c>
      <c r="F62" s="14">
        <v>0.57709999999999995</v>
      </c>
      <c r="G62" s="11">
        <v>263400</v>
      </c>
      <c r="H62" s="9" t="s">
        <v>27</v>
      </c>
    </row>
    <row r="63" spans="1:8" x14ac:dyDescent="0.2">
      <c r="A63" s="8" t="str">
        <f t="shared" si="1"/>
        <v>0062</v>
      </c>
      <c r="B63" s="9" t="s">
        <v>56</v>
      </c>
      <c r="C63" s="9" t="s">
        <v>80</v>
      </c>
      <c r="D63" s="10">
        <f ca="1">E63-15</f>
        <v>43720</v>
      </c>
      <c r="E63" s="10">
        <f ca="1">TODAY()-825</f>
        <v>43735</v>
      </c>
      <c r="F63" s="14">
        <v>0.43859999999999999</v>
      </c>
      <c r="G63" s="11">
        <v>271100</v>
      </c>
      <c r="H63" s="9" t="s">
        <v>27</v>
      </c>
    </row>
    <row r="64" spans="1:8" x14ac:dyDescent="0.2">
      <c r="A64" s="8" t="str">
        <f t="shared" si="1"/>
        <v>0063</v>
      </c>
      <c r="B64" s="9" t="s">
        <v>13</v>
      </c>
      <c r="C64" s="9" t="s">
        <v>66</v>
      </c>
      <c r="D64" s="10">
        <f ca="1">E64-3</f>
        <v>43732</v>
      </c>
      <c r="E64" s="10">
        <f ca="1">TODAY()-825</f>
        <v>43735</v>
      </c>
      <c r="F64" s="14">
        <v>0.60109999999999997</v>
      </c>
      <c r="G64" s="11">
        <v>242200</v>
      </c>
      <c r="H64" s="9" t="s">
        <v>15</v>
      </c>
    </row>
    <row r="65" spans="1:8" x14ac:dyDescent="0.2">
      <c r="A65" s="8" t="str">
        <f t="shared" si="1"/>
        <v>0064</v>
      </c>
      <c r="B65" s="9" t="s">
        <v>11</v>
      </c>
      <c r="C65" s="9" t="s">
        <v>51</v>
      </c>
      <c r="D65" s="10">
        <f ca="1">E65-18</f>
        <v>43720</v>
      </c>
      <c r="E65" s="10">
        <f ca="1">TODAY()-822</f>
        <v>43738</v>
      </c>
      <c r="F65" s="14">
        <v>0.35589999999999999</v>
      </c>
      <c r="G65" s="11">
        <v>251200</v>
      </c>
      <c r="H65" s="9" t="s">
        <v>8</v>
      </c>
    </row>
    <row r="66" spans="1:8" x14ac:dyDescent="0.2">
      <c r="A66" s="8" t="str">
        <f t="shared" si="1"/>
        <v>0065</v>
      </c>
      <c r="B66" s="9" t="s">
        <v>56</v>
      </c>
      <c r="C66" s="9" t="s">
        <v>80</v>
      </c>
      <c r="D66" s="10">
        <f ca="1">E66-21</f>
        <v>43718</v>
      </c>
      <c r="E66" s="10">
        <f ca="1">TODAY()-821</f>
        <v>43739</v>
      </c>
      <c r="F66" s="14">
        <v>0.63729999999999998</v>
      </c>
      <c r="G66" s="11">
        <v>296900</v>
      </c>
      <c r="H66" s="9" t="s">
        <v>27</v>
      </c>
    </row>
    <row r="67" spans="1:8" x14ac:dyDescent="0.2">
      <c r="A67" s="8" t="str">
        <f t="shared" si="1"/>
        <v>0066</v>
      </c>
      <c r="B67" s="9" t="s">
        <v>13</v>
      </c>
      <c r="C67" s="9" t="s">
        <v>14</v>
      </c>
      <c r="D67" s="10">
        <f ca="1">E67-6</f>
        <v>43735</v>
      </c>
      <c r="E67" s="10">
        <f ca="1">TODAY()-819</f>
        <v>43741</v>
      </c>
      <c r="F67" s="14">
        <v>0.36559999999999998</v>
      </c>
      <c r="G67" s="11">
        <v>413500</v>
      </c>
      <c r="H67" s="9" t="s">
        <v>15</v>
      </c>
    </row>
    <row r="68" spans="1:8" x14ac:dyDescent="0.2">
      <c r="A68" s="8" t="str">
        <f t="shared" si="1"/>
        <v>0067</v>
      </c>
      <c r="B68" s="9" t="s">
        <v>22</v>
      </c>
      <c r="C68" s="9" t="s">
        <v>90</v>
      </c>
      <c r="D68" s="10">
        <f ca="1">E68-8</f>
        <v>43736</v>
      </c>
      <c r="E68" s="10">
        <f ca="1">TODAY()-816</f>
        <v>43744</v>
      </c>
      <c r="F68" s="14">
        <v>0.3992</v>
      </c>
      <c r="G68" s="11">
        <v>721500</v>
      </c>
      <c r="H68" s="9" t="s">
        <v>27</v>
      </c>
    </row>
    <row r="69" spans="1:8" x14ac:dyDescent="0.2">
      <c r="A69" s="8" t="str">
        <f t="shared" si="1"/>
        <v>0068</v>
      </c>
      <c r="B69" s="9" t="s">
        <v>32</v>
      </c>
      <c r="C69" s="9" t="s">
        <v>33</v>
      </c>
      <c r="D69" s="10">
        <f ca="1">E69-8</f>
        <v>43737</v>
      </c>
      <c r="E69" s="10">
        <f ca="1">TODAY()-815</f>
        <v>43745</v>
      </c>
      <c r="F69" s="14">
        <v>0.58099999999999996</v>
      </c>
      <c r="G69" s="11">
        <v>275800</v>
      </c>
      <c r="H69" s="9" t="s">
        <v>8</v>
      </c>
    </row>
    <row r="70" spans="1:8" x14ac:dyDescent="0.2">
      <c r="A70" s="8" t="str">
        <f t="shared" si="1"/>
        <v>0069</v>
      </c>
      <c r="B70" s="9" t="s">
        <v>22</v>
      </c>
      <c r="C70" s="9" t="s">
        <v>74</v>
      </c>
      <c r="D70" s="10">
        <f ca="1">E70-16</f>
        <v>43731</v>
      </c>
      <c r="E70" s="10">
        <f ca="1">TODAY()-813</f>
        <v>43747</v>
      </c>
      <c r="F70" s="14">
        <v>0.55479999999999996</v>
      </c>
      <c r="G70" s="11">
        <v>288500</v>
      </c>
      <c r="H70" s="9" t="s">
        <v>15</v>
      </c>
    </row>
    <row r="71" spans="1:8" x14ac:dyDescent="0.2">
      <c r="A71" s="8" t="str">
        <f t="shared" si="1"/>
        <v>0070</v>
      </c>
      <c r="B71" s="9" t="s">
        <v>25</v>
      </c>
      <c r="C71" s="9" t="s">
        <v>87</v>
      </c>
      <c r="D71" s="10">
        <f ca="1">E71-12</f>
        <v>43737</v>
      </c>
      <c r="E71" s="10">
        <f ca="1">TODAY()-811</f>
        <v>43749</v>
      </c>
      <c r="F71" s="14">
        <v>0.65739999999999998</v>
      </c>
      <c r="G71" s="11">
        <v>243600</v>
      </c>
      <c r="H71" s="9" t="s">
        <v>6</v>
      </c>
    </row>
    <row r="72" spans="1:8" x14ac:dyDescent="0.2">
      <c r="A72" s="8" t="str">
        <f t="shared" si="1"/>
        <v>0071</v>
      </c>
      <c r="B72" s="9" t="s">
        <v>28</v>
      </c>
      <c r="C72" s="9" t="s">
        <v>78</v>
      </c>
      <c r="D72" s="10">
        <f ca="1">E72-20</f>
        <v>43729</v>
      </c>
      <c r="E72" s="10">
        <f ca="1">TODAY()-811</f>
        <v>43749</v>
      </c>
      <c r="F72" s="14">
        <v>0.51029999999999998</v>
      </c>
      <c r="G72" s="11">
        <v>578300</v>
      </c>
      <c r="H72" s="9" t="s">
        <v>8</v>
      </c>
    </row>
    <row r="73" spans="1:8" x14ac:dyDescent="0.2">
      <c r="A73" s="8" t="str">
        <f t="shared" si="1"/>
        <v>0072</v>
      </c>
      <c r="B73" s="9" t="s">
        <v>11</v>
      </c>
      <c r="C73" s="9" t="s">
        <v>52</v>
      </c>
      <c r="D73" s="10">
        <f ca="1">E73-19</f>
        <v>43732</v>
      </c>
      <c r="E73" s="10">
        <f ca="1">TODAY()-809</f>
        <v>43751</v>
      </c>
      <c r="F73" s="14">
        <v>0.39279999999999998</v>
      </c>
      <c r="G73" s="11">
        <v>398400</v>
      </c>
      <c r="H73" s="9" t="s">
        <v>8</v>
      </c>
    </row>
    <row r="74" spans="1:8" x14ac:dyDescent="0.2">
      <c r="A74" s="8" t="str">
        <f t="shared" si="1"/>
        <v>0073</v>
      </c>
      <c r="B74" s="9" t="s">
        <v>22</v>
      </c>
      <c r="C74" s="9" t="s">
        <v>90</v>
      </c>
      <c r="D74" s="10">
        <f ca="1">E74-15</f>
        <v>43737</v>
      </c>
      <c r="E74" s="10">
        <f ca="1">TODAY()-808</f>
        <v>43752</v>
      </c>
      <c r="F74" s="14">
        <v>0.3659</v>
      </c>
      <c r="G74" s="11">
        <v>246500</v>
      </c>
      <c r="H74" s="9" t="s">
        <v>27</v>
      </c>
    </row>
    <row r="75" spans="1:8" x14ac:dyDescent="0.2">
      <c r="A75" s="8" t="str">
        <f t="shared" si="1"/>
        <v>0074</v>
      </c>
      <c r="B75" s="9" t="s">
        <v>13</v>
      </c>
      <c r="C75" s="9" t="s">
        <v>14</v>
      </c>
      <c r="D75" s="10">
        <f ca="1">E75-2</f>
        <v>43751</v>
      </c>
      <c r="E75" s="10">
        <f ca="1">TODAY()-807</f>
        <v>43753</v>
      </c>
      <c r="F75" s="14">
        <v>0.47610000000000002</v>
      </c>
      <c r="G75" s="11">
        <v>278300</v>
      </c>
      <c r="H75" s="9" t="s">
        <v>15</v>
      </c>
    </row>
    <row r="76" spans="1:8" x14ac:dyDescent="0.2">
      <c r="A76" s="8" t="str">
        <f t="shared" si="1"/>
        <v>0075</v>
      </c>
      <c r="B76" s="9" t="s">
        <v>34</v>
      </c>
      <c r="C76" s="9" t="s">
        <v>59</v>
      </c>
      <c r="D76" s="10">
        <f ca="1">E76-22</f>
        <v>43734</v>
      </c>
      <c r="E76" s="10">
        <f ca="1">TODAY()-804</f>
        <v>43756</v>
      </c>
      <c r="F76" s="14">
        <v>0.50119999999999998</v>
      </c>
      <c r="G76" s="11">
        <v>275300</v>
      </c>
      <c r="H76" s="9" t="s">
        <v>8</v>
      </c>
    </row>
    <row r="77" spans="1:8" x14ac:dyDescent="0.2">
      <c r="A77" s="8" t="str">
        <f t="shared" si="1"/>
        <v>0076</v>
      </c>
      <c r="B77" s="9" t="s">
        <v>45</v>
      </c>
      <c r="C77" s="9" t="s">
        <v>50</v>
      </c>
      <c r="D77" s="10">
        <f ca="1">E77-17</f>
        <v>43743</v>
      </c>
      <c r="E77" s="10">
        <f ca="1">TODAY()-800</f>
        <v>43760</v>
      </c>
      <c r="F77" s="14">
        <v>0.50870000000000004</v>
      </c>
      <c r="G77" s="11">
        <v>870700</v>
      </c>
      <c r="H77" s="9" t="s">
        <v>15</v>
      </c>
    </row>
    <row r="78" spans="1:8" x14ac:dyDescent="0.2">
      <c r="A78" s="8" t="str">
        <f t="shared" si="1"/>
        <v>0077</v>
      </c>
      <c r="B78" s="9" t="s">
        <v>28</v>
      </c>
      <c r="C78" s="9" t="s">
        <v>73</v>
      </c>
      <c r="D78" s="10">
        <f ca="1">E78-12</f>
        <v>43759</v>
      </c>
      <c r="E78" s="10">
        <f ca="1">TODAY()-789</f>
        <v>43771</v>
      </c>
      <c r="F78" s="14">
        <v>0.59960000000000002</v>
      </c>
      <c r="G78" s="11">
        <v>281200</v>
      </c>
      <c r="H78" s="9" t="s">
        <v>8</v>
      </c>
    </row>
    <row r="79" spans="1:8" x14ac:dyDescent="0.2">
      <c r="A79" s="8" t="str">
        <f t="shared" si="1"/>
        <v>0078</v>
      </c>
      <c r="B79" s="9" t="s">
        <v>34</v>
      </c>
      <c r="C79" s="9" t="s">
        <v>70</v>
      </c>
      <c r="D79" s="10">
        <f ca="1">E79-19</f>
        <v>43754</v>
      </c>
      <c r="E79" s="10">
        <f ca="1">TODAY()-787</f>
        <v>43773</v>
      </c>
      <c r="F79" s="14">
        <v>0.63680000000000003</v>
      </c>
      <c r="G79" s="11">
        <v>235100</v>
      </c>
      <c r="H79" s="9" t="s">
        <v>8</v>
      </c>
    </row>
    <row r="80" spans="1:8" x14ac:dyDescent="0.2">
      <c r="A80" s="8" t="str">
        <f t="shared" si="1"/>
        <v>0079</v>
      </c>
      <c r="B80" s="9" t="s">
        <v>22</v>
      </c>
      <c r="C80" s="9" t="s">
        <v>23</v>
      </c>
      <c r="D80" s="10">
        <f ca="1">E80-16</f>
        <v>43757</v>
      </c>
      <c r="E80" s="10">
        <f ca="1">TODAY()-787</f>
        <v>43773</v>
      </c>
      <c r="F80" s="14">
        <v>0.41299999999999998</v>
      </c>
      <c r="G80" s="11">
        <v>380400</v>
      </c>
      <c r="H80" s="9" t="s">
        <v>15</v>
      </c>
    </row>
    <row r="81" spans="1:8" x14ac:dyDescent="0.2">
      <c r="A81" s="8" t="str">
        <f t="shared" si="1"/>
        <v>0080</v>
      </c>
      <c r="B81" s="9" t="s">
        <v>16</v>
      </c>
      <c r="C81" s="9" t="s">
        <v>54</v>
      </c>
      <c r="D81" s="10">
        <f ca="1">E81-4</f>
        <v>43770</v>
      </c>
      <c r="E81" s="10">
        <f ca="1">TODAY()-786</f>
        <v>43774</v>
      </c>
      <c r="F81" s="14">
        <v>0.58840000000000003</v>
      </c>
      <c r="G81" s="11">
        <v>276900</v>
      </c>
      <c r="H81" s="9" t="s">
        <v>15</v>
      </c>
    </row>
    <row r="82" spans="1:8" x14ac:dyDescent="0.2">
      <c r="A82" s="8" t="str">
        <f t="shared" si="1"/>
        <v>0081</v>
      </c>
      <c r="B82" s="9" t="s">
        <v>4</v>
      </c>
      <c r="C82" s="9" t="s">
        <v>7</v>
      </c>
      <c r="D82" s="10">
        <f ca="1">E82-8</f>
        <v>43767</v>
      </c>
      <c r="E82" s="10">
        <f ca="1">TODAY()-785</f>
        <v>43775</v>
      </c>
      <c r="F82" s="14">
        <v>0.59209999999999996</v>
      </c>
      <c r="G82" s="11">
        <v>256800</v>
      </c>
      <c r="H82" s="9" t="s">
        <v>8</v>
      </c>
    </row>
    <row r="83" spans="1:8" x14ac:dyDescent="0.2">
      <c r="A83" s="8" t="str">
        <f t="shared" si="1"/>
        <v>0082</v>
      </c>
      <c r="B83" s="9" t="s">
        <v>32</v>
      </c>
      <c r="C83" s="9" t="s">
        <v>91</v>
      </c>
      <c r="D83" s="10">
        <f ca="1">E83-6</f>
        <v>43773</v>
      </c>
      <c r="E83" s="10">
        <f ca="1">TODAY()-781</f>
        <v>43779</v>
      </c>
      <c r="F83" s="14">
        <v>0.56430000000000002</v>
      </c>
      <c r="G83" s="11">
        <v>365800</v>
      </c>
      <c r="H83" s="9" t="s">
        <v>15</v>
      </c>
    </row>
    <row r="84" spans="1:8" x14ac:dyDescent="0.2">
      <c r="A84" s="8" t="str">
        <f t="shared" si="1"/>
        <v>0083</v>
      </c>
      <c r="B84" s="9" t="s">
        <v>28</v>
      </c>
      <c r="C84" s="9" t="s">
        <v>78</v>
      </c>
      <c r="D84" s="10">
        <f ca="1">E84-7</f>
        <v>43772</v>
      </c>
      <c r="E84" s="10">
        <f ca="1">TODAY()-781</f>
        <v>43779</v>
      </c>
      <c r="F84" s="14">
        <v>0.64170000000000005</v>
      </c>
      <c r="G84" s="11">
        <v>269500</v>
      </c>
      <c r="H84" s="9" t="s">
        <v>8</v>
      </c>
    </row>
    <row r="85" spans="1:8" x14ac:dyDescent="0.2">
      <c r="A85" s="8" t="str">
        <f t="shared" si="1"/>
        <v>0084</v>
      </c>
      <c r="B85" s="9" t="s">
        <v>29</v>
      </c>
      <c r="C85" s="9" t="s">
        <v>44</v>
      </c>
      <c r="D85" s="10">
        <f ca="1">E85-6</f>
        <v>43775</v>
      </c>
      <c r="E85" s="10">
        <f ca="1">TODAY()-779</f>
        <v>43781</v>
      </c>
      <c r="F85" s="14">
        <v>0.41239999999999999</v>
      </c>
      <c r="G85" s="11">
        <v>258800</v>
      </c>
      <c r="H85" s="9" t="s">
        <v>15</v>
      </c>
    </row>
    <row r="86" spans="1:8" x14ac:dyDescent="0.2">
      <c r="A86" s="8" t="str">
        <f t="shared" si="1"/>
        <v>0085</v>
      </c>
      <c r="B86" s="9" t="s">
        <v>42</v>
      </c>
      <c r="C86" s="9" t="s">
        <v>72</v>
      </c>
      <c r="D86" s="10">
        <f ca="1">E86-15</f>
        <v>43766</v>
      </c>
      <c r="E86" s="10">
        <f ca="1">TODAY()-779</f>
        <v>43781</v>
      </c>
      <c r="F86" s="14">
        <v>0.4955</v>
      </c>
      <c r="G86" s="11">
        <v>982000</v>
      </c>
      <c r="H86" s="9" t="s">
        <v>6</v>
      </c>
    </row>
    <row r="87" spans="1:8" x14ac:dyDescent="0.2">
      <c r="A87" s="8" t="str">
        <f t="shared" si="1"/>
        <v>0086</v>
      </c>
      <c r="B87" s="9" t="s">
        <v>28</v>
      </c>
      <c r="C87" s="9" t="s">
        <v>86</v>
      </c>
      <c r="D87" s="10">
        <f ca="1">E87-6</f>
        <v>43777</v>
      </c>
      <c r="E87" s="10">
        <f ca="1">TODAY()-777</f>
        <v>43783</v>
      </c>
      <c r="F87" s="14">
        <v>0.63780000000000003</v>
      </c>
      <c r="G87" s="11">
        <v>487400</v>
      </c>
      <c r="H87" s="9" t="s">
        <v>15</v>
      </c>
    </row>
    <row r="88" spans="1:8" x14ac:dyDescent="0.2">
      <c r="A88" s="8" t="str">
        <f t="shared" si="1"/>
        <v>0087</v>
      </c>
      <c r="B88" s="9" t="s">
        <v>34</v>
      </c>
      <c r="C88" s="9" t="s">
        <v>69</v>
      </c>
      <c r="D88" s="10">
        <f ca="1">E88-10</f>
        <v>43773</v>
      </c>
      <c r="E88" s="10">
        <f ca="1">TODAY()-777</f>
        <v>43783</v>
      </c>
      <c r="F88" s="14">
        <v>0.51959999999999995</v>
      </c>
      <c r="G88" s="11">
        <v>868000</v>
      </c>
      <c r="H88" s="9" t="s">
        <v>8</v>
      </c>
    </row>
    <row r="89" spans="1:8" x14ac:dyDescent="0.2">
      <c r="A89" s="8" t="str">
        <f t="shared" si="1"/>
        <v>0088</v>
      </c>
      <c r="B89" s="9" t="s">
        <v>9</v>
      </c>
      <c r="C89" s="9" t="s">
        <v>65</v>
      </c>
      <c r="D89" s="10">
        <f ca="1">E89-7</f>
        <v>43783</v>
      </c>
      <c r="E89" s="10">
        <f ca="1">TODAY()-770</f>
        <v>43790</v>
      </c>
      <c r="F89" s="14">
        <v>0.63819999999999999</v>
      </c>
      <c r="G89" s="11">
        <v>235200</v>
      </c>
      <c r="H89" s="9" t="s">
        <v>8</v>
      </c>
    </row>
    <row r="90" spans="1:8" x14ac:dyDescent="0.2">
      <c r="A90" s="8" t="str">
        <f t="shared" si="1"/>
        <v>0089</v>
      </c>
      <c r="B90" s="9" t="s">
        <v>45</v>
      </c>
      <c r="C90" s="9" t="s">
        <v>46</v>
      </c>
      <c r="D90" s="10">
        <f ca="1">E90-2</f>
        <v>43790</v>
      </c>
      <c r="E90" s="10">
        <f ca="1">TODAY()-768</f>
        <v>43792</v>
      </c>
      <c r="F90" s="14">
        <v>0.54900000000000004</v>
      </c>
      <c r="G90" s="11">
        <v>252400</v>
      </c>
      <c r="H90" s="9" t="s">
        <v>8</v>
      </c>
    </row>
    <row r="91" spans="1:8" x14ac:dyDescent="0.2">
      <c r="A91" s="8" t="str">
        <f t="shared" si="1"/>
        <v>0090</v>
      </c>
      <c r="B91" s="9" t="s">
        <v>13</v>
      </c>
      <c r="C91" s="9" t="s">
        <v>79</v>
      </c>
      <c r="D91" s="10">
        <f ca="1">E91-8</f>
        <v>43784</v>
      </c>
      <c r="E91" s="10">
        <f ca="1">TODAY()-768</f>
        <v>43792</v>
      </c>
      <c r="F91" s="14">
        <v>0.47370000000000001</v>
      </c>
      <c r="G91" s="11">
        <v>607800</v>
      </c>
      <c r="H91" s="9" t="s">
        <v>27</v>
      </c>
    </row>
    <row r="92" spans="1:8" x14ac:dyDescent="0.2">
      <c r="A92" s="8" t="str">
        <f t="shared" si="1"/>
        <v>0091</v>
      </c>
      <c r="B92" s="9" t="s">
        <v>45</v>
      </c>
      <c r="C92" s="9" t="s">
        <v>50</v>
      </c>
      <c r="D92" s="10">
        <f ca="1">E92-10</f>
        <v>43784</v>
      </c>
      <c r="E92" s="10">
        <f ca="1">TODAY()-766</f>
        <v>43794</v>
      </c>
      <c r="F92" s="14">
        <v>0.54420000000000002</v>
      </c>
      <c r="G92" s="11">
        <v>630200</v>
      </c>
      <c r="H92" s="9" t="s">
        <v>15</v>
      </c>
    </row>
    <row r="93" spans="1:8" x14ac:dyDescent="0.2">
      <c r="A93" s="8" t="str">
        <f t="shared" si="1"/>
        <v>0092</v>
      </c>
      <c r="B93" s="9" t="s">
        <v>42</v>
      </c>
      <c r="C93" s="9" t="s">
        <v>53</v>
      </c>
      <c r="D93" s="10">
        <f ca="1">E93-16</f>
        <v>43780</v>
      </c>
      <c r="E93" s="10">
        <f ca="1">TODAY()-764</f>
        <v>43796</v>
      </c>
      <c r="F93" s="14">
        <v>0.6431</v>
      </c>
      <c r="G93" s="11">
        <v>331000</v>
      </c>
      <c r="H93" s="9" t="s">
        <v>8</v>
      </c>
    </row>
    <row r="94" spans="1:8" x14ac:dyDescent="0.2">
      <c r="A94" s="8" t="str">
        <f t="shared" si="1"/>
        <v>0093</v>
      </c>
      <c r="B94" s="9" t="s">
        <v>11</v>
      </c>
      <c r="C94" s="9" t="s">
        <v>55</v>
      </c>
      <c r="D94" s="10">
        <f ca="1">E94-21</f>
        <v>43778</v>
      </c>
      <c r="E94" s="10">
        <f ca="1">TODAY()-761</f>
        <v>43799</v>
      </c>
      <c r="F94" s="14">
        <v>0.59970000000000001</v>
      </c>
      <c r="G94" s="11">
        <v>265300</v>
      </c>
      <c r="H94" s="9" t="s">
        <v>8</v>
      </c>
    </row>
    <row r="95" spans="1:8" x14ac:dyDescent="0.2">
      <c r="A95" s="8" t="str">
        <f t="shared" si="1"/>
        <v>0094</v>
      </c>
      <c r="B95" s="9" t="s">
        <v>39</v>
      </c>
      <c r="C95" s="9" t="s">
        <v>93</v>
      </c>
      <c r="D95" s="10">
        <f ca="1">E95-6</f>
        <v>43799</v>
      </c>
      <c r="E95" s="10">
        <f ca="1">TODAY()-755</f>
        <v>43805</v>
      </c>
      <c r="F95" s="14">
        <v>0.64990000000000003</v>
      </c>
      <c r="G95" s="11">
        <v>459100</v>
      </c>
      <c r="H95" s="9" t="s">
        <v>27</v>
      </c>
    </row>
    <row r="96" spans="1:8" x14ac:dyDescent="0.2">
      <c r="A96" s="8" t="str">
        <f t="shared" si="1"/>
        <v>0095</v>
      </c>
      <c r="B96" s="9" t="s">
        <v>28</v>
      </c>
      <c r="C96" s="9" t="s">
        <v>78</v>
      </c>
      <c r="D96" s="10">
        <f ca="1">E96-22</f>
        <v>43785</v>
      </c>
      <c r="E96" s="10">
        <f ca="1">TODAY()-753</f>
        <v>43807</v>
      </c>
      <c r="F96" s="14">
        <v>0.44119999999999998</v>
      </c>
      <c r="G96" s="11">
        <v>279900</v>
      </c>
      <c r="H96" s="9" t="s">
        <v>8</v>
      </c>
    </row>
    <row r="97" spans="1:8" x14ac:dyDescent="0.2">
      <c r="A97" s="8" t="str">
        <f t="shared" si="1"/>
        <v>0096</v>
      </c>
      <c r="B97" s="9" t="s">
        <v>13</v>
      </c>
      <c r="C97" s="9" t="s">
        <v>89</v>
      </c>
      <c r="D97" s="10">
        <f ca="1">E97-7</f>
        <v>43800</v>
      </c>
      <c r="E97" s="10">
        <f ca="1">TODAY()-753</f>
        <v>43807</v>
      </c>
      <c r="F97" s="14">
        <v>0.38109999999999999</v>
      </c>
      <c r="G97" s="11">
        <v>294100</v>
      </c>
      <c r="H97" s="9" t="s">
        <v>27</v>
      </c>
    </row>
    <row r="98" spans="1:8" x14ac:dyDescent="0.2">
      <c r="A98" s="8" t="str">
        <f t="shared" si="1"/>
        <v>0097</v>
      </c>
      <c r="B98" s="9" t="s">
        <v>11</v>
      </c>
      <c r="C98" s="9" t="s">
        <v>52</v>
      </c>
      <c r="D98" s="10">
        <f ca="1">E98-18</f>
        <v>43792</v>
      </c>
      <c r="E98" s="10">
        <f ca="1">TODAY()-750</f>
        <v>43810</v>
      </c>
      <c r="F98" s="14">
        <v>0.37730000000000002</v>
      </c>
      <c r="G98" s="11">
        <v>353800</v>
      </c>
      <c r="H98" s="9" t="s">
        <v>8</v>
      </c>
    </row>
    <row r="99" spans="1:8" x14ac:dyDescent="0.2">
      <c r="A99" s="8" t="str">
        <f t="shared" si="1"/>
        <v>0098</v>
      </c>
      <c r="B99" s="9" t="s">
        <v>42</v>
      </c>
      <c r="C99" s="9" t="s">
        <v>43</v>
      </c>
      <c r="D99" s="10">
        <f ca="1">E99-14</f>
        <v>43802</v>
      </c>
      <c r="E99" s="10">
        <f ca="1">TODAY()-744</f>
        <v>43816</v>
      </c>
      <c r="F99" s="14">
        <v>0.4849</v>
      </c>
      <c r="G99" s="11">
        <v>296600</v>
      </c>
      <c r="H99" s="9" t="s">
        <v>6</v>
      </c>
    </row>
    <row r="100" spans="1:8" x14ac:dyDescent="0.2">
      <c r="A100" s="8" t="str">
        <f t="shared" si="1"/>
        <v>0099</v>
      </c>
      <c r="B100" s="9" t="s">
        <v>9</v>
      </c>
      <c r="C100" s="9" t="s">
        <v>65</v>
      </c>
      <c r="D100" s="10">
        <f ca="1">E100-14</f>
        <v>43803</v>
      </c>
      <c r="E100" s="10">
        <f ca="1">TODAY()-743</f>
        <v>43817</v>
      </c>
      <c r="F100" s="14">
        <v>0.38319999999999999</v>
      </c>
      <c r="G100" s="11">
        <v>246700</v>
      </c>
      <c r="H100" s="9" t="s">
        <v>8</v>
      </c>
    </row>
    <row r="101" spans="1:8" x14ac:dyDescent="0.2">
      <c r="A101" s="8" t="str">
        <f t="shared" si="1"/>
        <v>0100</v>
      </c>
      <c r="B101" s="9" t="s">
        <v>16</v>
      </c>
      <c r="C101" s="9" t="s">
        <v>60</v>
      </c>
      <c r="D101" s="10">
        <f ca="1">E101-11</f>
        <v>43807</v>
      </c>
      <c r="E101" s="10">
        <f ca="1">TODAY()-742</f>
        <v>43818</v>
      </c>
      <c r="F101" s="14">
        <v>0.51219999999999999</v>
      </c>
      <c r="G101" s="11">
        <v>827800</v>
      </c>
      <c r="H101" s="9" t="s">
        <v>27</v>
      </c>
    </row>
    <row r="102" spans="1:8" x14ac:dyDescent="0.2">
      <c r="A102" s="8" t="str">
        <f t="shared" si="1"/>
        <v>0101</v>
      </c>
      <c r="B102" s="9" t="s">
        <v>22</v>
      </c>
      <c r="C102" s="9" t="s">
        <v>88</v>
      </c>
      <c r="D102" s="10">
        <f ca="1">E102-15</f>
        <v>43806</v>
      </c>
      <c r="E102" s="10">
        <f ca="1">TODAY()-739</f>
        <v>43821</v>
      </c>
      <c r="F102" s="14">
        <v>0.60060000000000002</v>
      </c>
      <c r="G102" s="11">
        <v>252400</v>
      </c>
      <c r="H102" s="9" t="s">
        <v>27</v>
      </c>
    </row>
    <row r="103" spans="1:8" x14ac:dyDescent="0.2">
      <c r="A103" s="8" t="str">
        <f t="shared" si="1"/>
        <v>0102</v>
      </c>
      <c r="B103" s="9" t="s">
        <v>34</v>
      </c>
      <c r="C103" s="9" t="s">
        <v>69</v>
      </c>
      <c r="D103" s="10">
        <f ca="1">E103-3</f>
        <v>43820</v>
      </c>
      <c r="E103" s="10">
        <f ca="1">TODAY()-737</f>
        <v>43823</v>
      </c>
      <c r="F103" s="14">
        <v>0.58360000000000001</v>
      </c>
      <c r="G103" s="11">
        <v>987000</v>
      </c>
      <c r="H103" s="9" t="s">
        <v>8</v>
      </c>
    </row>
    <row r="104" spans="1:8" x14ac:dyDescent="0.2">
      <c r="A104" s="8" t="str">
        <f t="shared" si="1"/>
        <v>0103</v>
      </c>
      <c r="B104" s="9" t="s">
        <v>25</v>
      </c>
      <c r="C104" s="9" t="s">
        <v>87</v>
      </c>
      <c r="D104" s="10">
        <f ca="1">E104-9</f>
        <v>43822</v>
      </c>
      <c r="E104" s="10">
        <f ca="1">TODAY()-729</f>
        <v>43831</v>
      </c>
      <c r="F104" s="14">
        <v>0.60799999999999998</v>
      </c>
      <c r="G104" s="11">
        <v>242600</v>
      </c>
      <c r="H104" s="9" t="s">
        <v>6</v>
      </c>
    </row>
    <row r="105" spans="1:8" x14ac:dyDescent="0.2">
      <c r="A105" s="8" t="str">
        <f t="shared" si="1"/>
        <v>0104</v>
      </c>
      <c r="B105" s="9" t="s">
        <v>11</v>
      </c>
      <c r="C105" s="9" t="s">
        <v>52</v>
      </c>
      <c r="D105" s="10">
        <f ca="1">E105-3</f>
        <v>43831</v>
      </c>
      <c r="E105" s="10">
        <f ca="1">TODAY()-726</f>
        <v>43834</v>
      </c>
      <c r="F105" s="14">
        <v>0.63449999999999995</v>
      </c>
      <c r="G105" s="11">
        <v>320700</v>
      </c>
      <c r="H105" s="9" t="s">
        <v>8</v>
      </c>
    </row>
    <row r="106" spans="1:8" x14ac:dyDescent="0.2">
      <c r="A106" s="8" t="str">
        <f t="shared" si="1"/>
        <v>0105</v>
      </c>
      <c r="B106" s="9" t="s">
        <v>28</v>
      </c>
      <c r="C106" s="9" t="s">
        <v>86</v>
      </c>
      <c r="D106" s="10">
        <f ca="1">E106-8</f>
        <v>43837</v>
      </c>
      <c r="E106" s="10">
        <f ca="1">TODAY()-715</f>
        <v>43845</v>
      </c>
      <c r="F106" s="14">
        <v>0.42980000000000002</v>
      </c>
      <c r="G106" s="11">
        <v>657400</v>
      </c>
      <c r="H106" s="9" t="s">
        <v>15</v>
      </c>
    </row>
    <row r="107" spans="1:8" x14ac:dyDescent="0.2">
      <c r="A107" s="8" t="str">
        <f t="shared" si="1"/>
        <v>0106</v>
      </c>
      <c r="B107" s="9" t="s">
        <v>28</v>
      </c>
      <c r="C107" s="9" t="s">
        <v>73</v>
      </c>
      <c r="D107" s="10">
        <f ca="1">E107-8</f>
        <v>43839</v>
      </c>
      <c r="E107" s="10">
        <f ca="1">TODAY()-713</f>
        <v>43847</v>
      </c>
      <c r="F107" s="14">
        <v>0.48209999999999997</v>
      </c>
      <c r="G107" s="11">
        <v>236200</v>
      </c>
      <c r="H107" s="9" t="s">
        <v>8</v>
      </c>
    </row>
    <row r="108" spans="1:8" x14ac:dyDescent="0.2">
      <c r="A108" s="8" t="str">
        <f t="shared" si="1"/>
        <v>0107</v>
      </c>
      <c r="B108" s="9" t="s">
        <v>11</v>
      </c>
      <c r="C108" s="9" t="s">
        <v>52</v>
      </c>
      <c r="D108" s="10">
        <f ca="1">E108-6</f>
        <v>43844</v>
      </c>
      <c r="E108" s="10">
        <f ca="1">TODAY()-710</f>
        <v>43850</v>
      </c>
      <c r="F108" s="14">
        <v>0.54200000000000004</v>
      </c>
      <c r="G108" s="11">
        <v>1084800</v>
      </c>
      <c r="H108" s="9" t="s">
        <v>8</v>
      </c>
    </row>
    <row r="109" spans="1:8" x14ac:dyDescent="0.2">
      <c r="A109" s="8" t="str">
        <f t="shared" si="1"/>
        <v>0108</v>
      </c>
      <c r="B109" s="9" t="s">
        <v>13</v>
      </c>
      <c r="C109" s="9" t="s">
        <v>14</v>
      </c>
      <c r="D109" s="10">
        <f ca="1">E109-16</f>
        <v>43834</v>
      </c>
      <c r="E109" s="10">
        <f ca="1">TODAY()-710</f>
        <v>43850</v>
      </c>
      <c r="F109" s="14">
        <v>0.44369999999999998</v>
      </c>
      <c r="G109" s="11">
        <v>459100</v>
      </c>
      <c r="H109" s="9" t="s">
        <v>15</v>
      </c>
    </row>
    <row r="110" spans="1:8" x14ac:dyDescent="0.2">
      <c r="A110" s="8" t="str">
        <f t="shared" si="1"/>
        <v>0109</v>
      </c>
      <c r="B110" s="9" t="s">
        <v>47</v>
      </c>
      <c r="C110" s="9" t="s">
        <v>48</v>
      </c>
      <c r="D110" s="10">
        <f ca="1">E110-10</f>
        <v>43852</v>
      </c>
      <c r="E110" s="10">
        <f ca="1">TODAY()-698</f>
        <v>43862</v>
      </c>
      <c r="F110" s="14">
        <v>0.45500000000000002</v>
      </c>
      <c r="G110" s="11">
        <v>620200</v>
      </c>
      <c r="H110" s="9" t="s">
        <v>27</v>
      </c>
    </row>
    <row r="111" spans="1:8" x14ac:dyDescent="0.2">
      <c r="A111" s="8" t="str">
        <f t="shared" si="1"/>
        <v>0110</v>
      </c>
      <c r="B111" s="9" t="s">
        <v>9</v>
      </c>
      <c r="C111" s="9" t="s">
        <v>10</v>
      </c>
      <c r="D111" s="10">
        <f ca="1">E111-13</f>
        <v>43857</v>
      </c>
      <c r="E111" s="10">
        <f ca="1">TODAY()-690</f>
        <v>43870</v>
      </c>
      <c r="F111" s="14">
        <v>0.55110000000000003</v>
      </c>
      <c r="G111" s="11">
        <v>734500</v>
      </c>
      <c r="H111" s="9" t="s">
        <v>6</v>
      </c>
    </row>
    <row r="112" spans="1:8" x14ac:dyDescent="0.2">
      <c r="A112" s="8" t="str">
        <f t="shared" si="1"/>
        <v>0111</v>
      </c>
      <c r="B112" s="9" t="s">
        <v>42</v>
      </c>
      <c r="C112" s="9" t="s">
        <v>72</v>
      </c>
      <c r="D112" s="10">
        <f ca="1">E112-13</f>
        <v>43860</v>
      </c>
      <c r="E112" s="10">
        <f ca="1">TODAY()-687</f>
        <v>43873</v>
      </c>
      <c r="F112" s="14">
        <v>0.41449999999999998</v>
      </c>
      <c r="G112" s="11">
        <v>299000</v>
      </c>
      <c r="H112" s="9" t="s">
        <v>6</v>
      </c>
    </row>
    <row r="113" spans="1:8" x14ac:dyDescent="0.2">
      <c r="A113" s="8" t="str">
        <f t="shared" si="1"/>
        <v>0112</v>
      </c>
      <c r="B113" s="9" t="s">
        <v>28</v>
      </c>
      <c r="C113" s="9" t="s">
        <v>78</v>
      </c>
      <c r="D113" s="10">
        <f ca="1">E113-4</f>
        <v>43869</v>
      </c>
      <c r="E113" s="10">
        <f ca="1">TODAY()-687</f>
        <v>43873</v>
      </c>
      <c r="F113" s="14">
        <v>0.63560000000000005</v>
      </c>
      <c r="G113" s="11">
        <v>243100</v>
      </c>
      <c r="H113" s="9" t="s">
        <v>8</v>
      </c>
    </row>
    <row r="114" spans="1:8" x14ac:dyDescent="0.2">
      <c r="A114" s="8" t="str">
        <f t="shared" si="1"/>
        <v>0113</v>
      </c>
      <c r="B114" s="9" t="s">
        <v>42</v>
      </c>
      <c r="C114" s="9" t="s">
        <v>53</v>
      </c>
      <c r="D114" s="10">
        <f ca="1">E114-19</f>
        <v>43871</v>
      </c>
      <c r="E114" s="10">
        <f ca="1">TODAY()-670</f>
        <v>43890</v>
      </c>
      <c r="F114" s="14">
        <v>0.58679999999999999</v>
      </c>
      <c r="G114" s="11">
        <v>712900</v>
      </c>
      <c r="H114" s="9" t="s">
        <v>8</v>
      </c>
    </row>
    <row r="115" spans="1:8" x14ac:dyDescent="0.2">
      <c r="A115" s="8" t="str">
        <f t="shared" si="1"/>
        <v>0114</v>
      </c>
      <c r="B115" s="9" t="s">
        <v>34</v>
      </c>
      <c r="C115" s="9" t="s">
        <v>70</v>
      </c>
      <c r="D115" s="10">
        <f ca="1">E115-17</f>
        <v>43873</v>
      </c>
      <c r="E115" s="10">
        <f ca="1">TODAY()-670</f>
        <v>43890</v>
      </c>
      <c r="F115" s="14">
        <v>0.56179999999999997</v>
      </c>
      <c r="G115" s="11">
        <v>304800</v>
      </c>
      <c r="H115" s="9" t="s">
        <v>8</v>
      </c>
    </row>
    <row r="116" spans="1:8" x14ac:dyDescent="0.2">
      <c r="A116" s="8" t="str">
        <f t="shared" si="1"/>
        <v>0115</v>
      </c>
      <c r="B116" s="9" t="s">
        <v>16</v>
      </c>
      <c r="C116" s="9" t="s">
        <v>24</v>
      </c>
      <c r="D116" s="10">
        <f ca="1">E116-5</f>
        <v>43885</v>
      </c>
      <c r="E116" s="10">
        <f ca="1">TODAY()-670</f>
        <v>43890</v>
      </c>
      <c r="F116" s="14">
        <v>0.6401</v>
      </c>
      <c r="G116" s="11">
        <v>273000</v>
      </c>
      <c r="H116" s="9" t="s">
        <v>15</v>
      </c>
    </row>
    <row r="117" spans="1:8" x14ac:dyDescent="0.2">
      <c r="A117" s="8" t="str">
        <f t="shared" si="1"/>
        <v>0116</v>
      </c>
      <c r="B117" s="9" t="s">
        <v>39</v>
      </c>
      <c r="C117" s="9" t="s">
        <v>93</v>
      </c>
      <c r="D117" s="10">
        <f ca="1">E117-15</f>
        <v>43876</v>
      </c>
      <c r="E117" s="10">
        <f ca="1">TODAY()-669</f>
        <v>43891</v>
      </c>
      <c r="F117" s="14">
        <v>0.62450000000000006</v>
      </c>
      <c r="G117" s="11">
        <v>464600</v>
      </c>
      <c r="H117" s="9" t="s">
        <v>27</v>
      </c>
    </row>
    <row r="118" spans="1:8" x14ac:dyDescent="0.2">
      <c r="A118" s="8" t="str">
        <f t="shared" si="1"/>
        <v>0117</v>
      </c>
      <c r="B118" s="9" t="s">
        <v>32</v>
      </c>
      <c r="C118" s="9" t="s">
        <v>33</v>
      </c>
      <c r="D118" s="10">
        <f ca="1">E118-5</f>
        <v>43895</v>
      </c>
      <c r="E118" s="10">
        <f ca="1">TODAY()-660</f>
        <v>43900</v>
      </c>
      <c r="F118" s="14">
        <v>0.59199999999999997</v>
      </c>
      <c r="G118" s="11">
        <v>238200</v>
      </c>
      <c r="H118" s="9" t="s">
        <v>8</v>
      </c>
    </row>
    <row r="119" spans="1:8" x14ac:dyDescent="0.2">
      <c r="A119" s="8" t="str">
        <f t="shared" si="1"/>
        <v>0118</v>
      </c>
      <c r="B119" s="9" t="s">
        <v>28</v>
      </c>
      <c r="C119" s="9" t="s">
        <v>36</v>
      </c>
      <c r="D119" s="10">
        <f ca="1">E119-20</f>
        <v>43882</v>
      </c>
      <c r="E119" s="10">
        <f ca="1">TODAY()-658</f>
        <v>43902</v>
      </c>
      <c r="F119" s="14">
        <v>0.60070000000000001</v>
      </c>
      <c r="G119" s="11">
        <v>244700</v>
      </c>
      <c r="H119" s="9" t="s">
        <v>8</v>
      </c>
    </row>
    <row r="120" spans="1:8" x14ac:dyDescent="0.2">
      <c r="A120" s="8" t="str">
        <f t="shared" si="1"/>
        <v>0119</v>
      </c>
      <c r="B120" s="9" t="s">
        <v>16</v>
      </c>
      <c r="C120" s="9" t="s">
        <v>18</v>
      </c>
      <c r="D120" s="10">
        <f ca="1">E120-17</f>
        <v>43886</v>
      </c>
      <c r="E120" s="10">
        <f ca="1">TODAY()-657</f>
        <v>43903</v>
      </c>
      <c r="F120" s="14">
        <v>0.41739999999999999</v>
      </c>
      <c r="G120" s="11">
        <v>289200</v>
      </c>
      <c r="H120" s="9" t="s">
        <v>6</v>
      </c>
    </row>
    <row r="121" spans="1:8" x14ac:dyDescent="0.2">
      <c r="A121" s="8" t="str">
        <f t="shared" si="1"/>
        <v>0120</v>
      </c>
      <c r="B121" s="9" t="s">
        <v>42</v>
      </c>
      <c r="C121" s="9" t="s">
        <v>43</v>
      </c>
      <c r="D121" s="10">
        <f ca="1">E121-22</f>
        <v>43883</v>
      </c>
      <c r="E121" s="10">
        <f ca="1">TODAY()-655</f>
        <v>43905</v>
      </c>
      <c r="F121" s="14">
        <v>0.57379999999999998</v>
      </c>
      <c r="G121" s="11">
        <v>319700</v>
      </c>
      <c r="H121" s="9" t="s">
        <v>6</v>
      </c>
    </row>
    <row r="122" spans="1:8" x14ac:dyDescent="0.2">
      <c r="A122" s="8" t="str">
        <f t="shared" si="1"/>
        <v>0121</v>
      </c>
      <c r="B122" s="9" t="s">
        <v>11</v>
      </c>
      <c r="C122" s="9" t="s">
        <v>12</v>
      </c>
      <c r="D122" s="10">
        <f ca="1">E122-13</f>
        <v>43894</v>
      </c>
      <c r="E122" s="10">
        <f ca="1">TODAY()-653</f>
        <v>43907</v>
      </c>
      <c r="F122" s="14">
        <v>0.37880000000000003</v>
      </c>
      <c r="G122" s="11">
        <v>288900</v>
      </c>
      <c r="H122" s="9" t="s">
        <v>8</v>
      </c>
    </row>
    <row r="123" spans="1:8" x14ac:dyDescent="0.2">
      <c r="A123" s="8" t="str">
        <f t="shared" ref="A123:A186" si="2">TEXT(ROW()-1,"0000")</f>
        <v>0122</v>
      </c>
      <c r="B123" s="9" t="s">
        <v>39</v>
      </c>
      <c r="C123" s="9" t="s">
        <v>40</v>
      </c>
      <c r="D123" s="10">
        <f ca="1">E123-14</f>
        <v>43895</v>
      </c>
      <c r="E123" s="10">
        <f ca="1">TODAY()-651</f>
        <v>43909</v>
      </c>
      <c r="F123" s="14">
        <v>0.45610000000000001</v>
      </c>
      <c r="G123" s="11">
        <v>285800</v>
      </c>
      <c r="H123" s="9" t="s">
        <v>27</v>
      </c>
    </row>
    <row r="124" spans="1:8" x14ac:dyDescent="0.2">
      <c r="A124" s="8" t="str">
        <f t="shared" si="2"/>
        <v>0123</v>
      </c>
      <c r="B124" s="9" t="s">
        <v>45</v>
      </c>
      <c r="C124" s="9" t="s">
        <v>92</v>
      </c>
      <c r="D124" s="10">
        <f ca="1">E124-22</f>
        <v>43890</v>
      </c>
      <c r="E124" s="10">
        <f ca="1">TODAY()-648</f>
        <v>43912</v>
      </c>
      <c r="F124" s="14">
        <v>0.49609999999999999</v>
      </c>
      <c r="G124" s="11">
        <v>295300</v>
      </c>
      <c r="H124" s="9" t="s">
        <v>6</v>
      </c>
    </row>
    <row r="125" spans="1:8" x14ac:dyDescent="0.2">
      <c r="A125" s="8" t="str">
        <f t="shared" si="2"/>
        <v>0124</v>
      </c>
      <c r="B125" s="9" t="s">
        <v>13</v>
      </c>
      <c r="C125" s="9" t="s">
        <v>14</v>
      </c>
      <c r="D125" s="10">
        <f ca="1">E125-16</f>
        <v>43899</v>
      </c>
      <c r="E125" s="10">
        <f ca="1">TODAY()-645</f>
        <v>43915</v>
      </c>
      <c r="F125" s="14">
        <v>0.62739999999999996</v>
      </c>
      <c r="G125" s="11">
        <v>278300</v>
      </c>
      <c r="H125" s="9" t="s">
        <v>15</v>
      </c>
    </row>
    <row r="126" spans="1:8" x14ac:dyDescent="0.2">
      <c r="A126" s="8" t="str">
        <f t="shared" si="2"/>
        <v>0125</v>
      </c>
      <c r="B126" s="9" t="s">
        <v>42</v>
      </c>
      <c r="C126" s="9" t="s">
        <v>84</v>
      </c>
      <c r="D126" s="10">
        <f ca="1">E126-20</f>
        <v>43896</v>
      </c>
      <c r="E126" s="10">
        <f ca="1">TODAY()-644</f>
        <v>43916</v>
      </c>
      <c r="F126" s="14">
        <v>0.38679999999999998</v>
      </c>
      <c r="G126" s="11">
        <v>243000</v>
      </c>
      <c r="H126" s="9" t="s">
        <v>8</v>
      </c>
    </row>
    <row r="127" spans="1:8" x14ac:dyDescent="0.2">
      <c r="A127" s="8" t="str">
        <f t="shared" si="2"/>
        <v>0126</v>
      </c>
      <c r="B127" s="9" t="s">
        <v>22</v>
      </c>
      <c r="C127" s="9" t="s">
        <v>76</v>
      </c>
      <c r="D127" s="10">
        <f ca="1">E127-5</f>
        <v>43913</v>
      </c>
      <c r="E127" s="10">
        <f ca="1">TODAY()-642</f>
        <v>43918</v>
      </c>
      <c r="F127" s="14">
        <v>0.40439999999999998</v>
      </c>
      <c r="G127" s="11">
        <v>423400</v>
      </c>
      <c r="H127" s="9" t="s">
        <v>27</v>
      </c>
    </row>
    <row r="128" spans="1:8" x14ac:dyDescent="0.2">
      <c r="A128" s="8" t="str">
        <f t="shared" si="2"/>
        <v>0127</v>
      </c>
      <c r="B128" s="9" t="s">
        <v>4</v>
      </c>
      <c r="C128" s="9" t="s">
        <v>5</v>
      </c>
      <c r="D128" s="10">
        <f ca="1">E128-8</f>
        <v>43912</v>
      </c>
      <c r="E128" s="10">
        <f ca="1">TODAY()-640</f>
        <v>43920</v>
      </c>
      <c r="F128" s="14">
        <v>0.62109999999999999</v>
      </c>
      <c r="G128" s="11">
        <v>432300</v>
      </c>
      <c r="H128" s="9" t="s">
        <v>6</v>
      </c>
    </row>
    <row r="129" spans="1:8" x14ac:dyDescent="0.2">
      <c r="A129" s="8" t="str">
        <f t="shared" si="2"/>
        <v>0128</v>
      </c>
      <c r="B129" s="9" t="s">
        <v>20</v>
      </c>
      <c r="C129" s="9" t="s">
        <v>21</v>
      </c>
      <c r="D129" s="10">
        <f ca="1">E129-7</f>
        <v>43914</v>
      </c>
      <c r="E129" s="10">
        <f ca="1">TODAY()-639</f>
        <v>43921</v>
      </c>
      <c r="F129" s="14">
        <v>0.63180000000000003</v>
      </c>
      <c r="G129" s="11">
        <v>283100</v>
      </c>
      <c r="H129" s="9" t="s">
        <v>8</v>
      </c>
    </row>
    <row r="130" spans="1:8" x14ac:dyDescent="0.2">
      <c r="A130" s="8" t="str">
        <f t="shared" si="2"/>
        <v>0129</v>
      </c>
      <c r="B130" s="9" t="s">
        <v>13</v>
      </c>
      <c r="C130" s="9" t="s">
        <v>89</v>
      </c>
      <c r="D130" s="10">
        <f ca="1">E130-12</f>
        <v>43911</v>
      </c>
      <c r="E130" s="10">
        <f ca="1">TODAY()-637</f>
        <v>43923</v>
      </c>
      <c r="F130" s="14">
        <v>0.49440000000000001</v>
      </c>
      <c r="G130" s="11">
        <v>336200</v>
      </c>
      <c r="H130" s="9" t="s">
        <v>27</v>
      </c>
    </row>
    <row r="131" spans="1:8" x14ac:dyDescent="0.2">
      <c r="A131" s="8" t="str">
        <f t="shared" si="2"/>
        <v>0130</v>
      </c>
      <c r="B131" s="9" t="s">
        <v>39</v>
      </c>
      <c r="C131" s="9" t="s">
        <v>61</v>
      </c>
      <c r="D131" s="10">
        <f ca="1">E131-2</f>
        <v>43921</v>
      </c>
      <c r="E131" s="10">
        <f ca="1">TODAY()-637</f>
        <v>43923</v>
      </c>
      <c r="F131" s="14">
        <v>0.47870000000000001</v>
      </c>
      <c r="G131" s="11">
        <v>271900</v>
      </c>
      <c r="H131" s="9" t="s">
        <v>6</v>
      </c>
    </row>
    <row r="132" spans="1:8" x14ac:dyDescent="0.2">
      <c r="A132" s="8" t="str">
        <f t="shared" si="2"/>
        <v>0131</v>
      </c>
      <c r="B132" s="9" t="s">
        <v>22</v>
      </c>
      <c r="C132" s="9" t="s">
        <v>76</v>
      </c>
      <c r="D132" s="10">
        <f ca="1">E132-16</f>
        <v>43912</v>
      </c>
      <c r="E132" s="10">
        <f ca="1">TODAY()-632</f>
        <v>43928</v>
      </c>
      <c r="F132" s="14">
        <v>0.40889999999999999</v>
      </c>
      <c r="G132" s="11">
        <v>487300</v>
      </c>
      <c r="H132" s="9" t="s">
        <v>27</v>
      </c>
    </row>
    <row r="133" spans="1:8" x14ac:dyDescent="0.2">
      <c r="A133" s="8" t="str">
        <f t="shared" si="2"/>
        <v>0132</v>
      </c>
      <c r="B133" s="9" t="s">
        <v>34</v>
      </c>
      <c r="C133" s="9" t="s">
        <v>37</v>
      </c>
      <c r="D133" s="10">
        <f ca="1">E133-16</f>
        <v>43914</v>
      </c>
      <c r="E133" s="10">
        <f ca="1">TODAY()-630</f>
        <v>43930</v>
      </c>
      <c r="F133" s="14">
        <v>0.61550000000000005</v>
      </c>
      <c r="G133" s="11">
        <v>335600</v>
      </c>
      <c r="H133" s="9" t="s">
        <v>15</v>
      </c>
    </row>
    <row r="134" spans="1:8" x14ac:dyDescent="0.2">
      <c r="A134" s="8" t="str">
        <f t="shared" si="2"/>
        <v>0133</v>
      </c>
      <c r="B134" s="9" t="s">
        <v>20</v>
      </c>
      <c r="C134" s="9" t="s">
        <v>77</v>
      </c>
      <c r="D134" s="10">
        <f ca="1">E134-3</f>
        <v>43928</v>
      </c>
      <c r="E134" s="10">
        <f ca="1">TODAY()-629</f>
        <v>43931</v>
      </c>
      <c r="F134" s="14">
        <v>0.60729999999999995</v>
      </c>
      <c r="G134" s="11">
        <v>237300</v>
      </c>
      <c r="H134" s="9" t="s">
        <v>15</v>
      </c>
    </row>
    <row r="135" spans="1:8" x14ac:dyDescent="0.2">
      <c r="A135" s="8" t="str">
        <f t="shared" si="2"/>
        <v>0134</v>
      </c>
      <c r="B135" s="9" t="s">
        <v>34</v>
      </c>
      <c r="C135" s="9" t="s">
        <v>59</v>
      </c>
      <c r="D135" s="10">
        <f ca="1">E135-13</f>
        <v>43922</v>
      </c>
      <c r="E135" s="10">
        <f ca="1">TODAY()-625</f>
        <v>43935</v>
      </c>
      <c r="F135" s="14">
        <v>0.53449999999999998</v>
      </c>
      <c r="G135" s="11">
        <v>290400</v>
      </c>
      <c r="H135" s="9" t="s">
        <v>8</v>
      </c>
    </row>
    <row r="136" spans="1:8" x14ac:dyDescent="0.2">
      <c r="A136" s="8" t="str">
        <f t="shared" si="2"/>
        <v>0135</v>
      </c>
      <c r="B136" s="9" t="s">
        <v>34</v>
      </c>
      <c r="C136" s="9" t="s">
        <v>70</v>
      </c>
      <c r="D136" s="10">
        <f ca="1">E136-4</f>
        <v>43937</v>
      </c>
      <c r="E136" s="10">
        <f ca="1">TODAY()-619</f>
        <v>43941</v>
      </c>
      <c r="F136" s="14">
        <v>0.59889999999999999</v>
      </c>
      <c r="G136" s="11">
        <v>413000</v>
      </c>
      <c r="H136" s="9" t="s">
        <v>8</v>
      </c>
    </row>
    <row r="137" spans="1:8" x14ac:dyDescent="0.2">
      <c r="A137" s="8" t="str">
        <f t="shared" si="2"/>
        <v>0136</v>
      </c>
      <c r="B137" s="9" t="s">
        <v>11</v>
      </c>
      <c r="C137" s="9" t="s">
        <v>19</v>
      </c>
      <c r="D137" s="10">
        <f ca="1">E137-5</f>
        <v>43951</v>
      </c>
      <c r="E137" s="10">
        <f ca="1">TODAY()-604</f>
        <v>43956</v>
      </c>
      <c r="F137" s="14">
        <v>0.57569999999999999</v>
      </c>
      <c r="G137" s="11">
        <v>484700</v>
      </c>
      <c r="H137" s="9" t="s">
        <v>8</v>
      </c>
    </row>
    <row r="138" spans="1:8" x14ac:dyDescent="0.2">
      <c r="A138" s="8" t="str">
        <f t="shared" si="2"/>
        <v>0137</v>
      </c>
      <c r="B138" s="9" t="s">
        <v>20</v>
      </c>
      <c r="C138" s="9" t="s">
        <v>77</v>
      </c>
      <c r="D138" s="10">
        <f ca="1">E138-16</f>
        <v>43940</v>
      </c>
      <c r="E138" s="10">
        <f ca="1">TODAY()-604</f>
        <v>43956</v>
      </c>
      <c r="F138" s="14">
        <v>0.45179999999999998</v>
      </c>
      <c r="G138" s="11">
        <v>256300</v>
      </c>
      <c r="H138" s="9" t="s">
        <v>15</v>
      </c>
    </row>
    <row r="139" spans="1:8" x14ac:dyDescent="0.2">
      <c r="A139" s="8" t="str">
        <f t="shared" si="2"/>
        <v>0138</v>
      </c>
      <c r="B139" s="9" t="s">
        <v>9</v>
      </c>
      <c r="C139" s="9" t="s">
        <v>41</v>
      </c>
      <c r="D139" s="10">
        <f ca="1">E139-15</f>
        <v>43959</v>
      </c>
      <c r="E139" s="10">
        <f ca="1">TODAY()-586</f>
        <v>43974</v>
      </c>
      <c r="F139" s="14">
        <v>0.63959999999999995</v>
      </c>
      <c r="G139" s="11">
        <v>362100</v>
      </c>
      <c r="H139" s="9" t="s">
        <v>8</v>
      </c>
    </row>
    <row r="140" spans="1:8" x14ac:dyDescent="0.2">
      <c r="A140" s="8" t="str">
        <f t="shared" si="2"/>
        <v>0139</v>
      </c>
      <c r="B140" s="9" t="s">
        <v>13</v>
      </c>
      <c r="C140" s="9" t="s">
        <v>79</v>
      </c>
      <c r="D140" s="10">
        <f ca="1">E140-10</f>
        <v>43965</v>
      </c>
      <c r="E140" s="10">
        <f ca="1">TODAY()-585</f>
        <v>43975</v>
      </c>
      <c r="F140" s="14">
        <v>0.6109</v>
      </c>
      <c r="G140" s="11">
        <v>274900</v>
      </c>
      <c r="H140" s="9" t="s">
        <v>27</v>
      </c>
    </row>
    <row r="141" spans="1:8" x14ac:dyDescent="0.2">
      <c r="A141" s="8" t="str">
        <f t="shared" si="2"/>
        <v>0140</v>
      </c>
      <c r="B141" s="9" t="s">
        <v>22</v>
      </c>
      <c r="C141" s="9" t="s">
        <v>82</v>
      </c>
      <c r="D141" s="10">
        <f ca="1">E141-5</f>
        <v>43972</v>
      </c>
      <c r="E141" s="10">
        <f ca="1">TODAY()-583</f>
        <v>43977</v>
      </c>
      <c r="F141" s="14">
        <v>0.53490000000000004</v>
      </c>
      <c r="G141" s="11">
        <v>250800</v>
      </c>
      <c r="H141" s="9" t="s">
        <v>15</v>
      </c>
    </row>
    <row r="142" spans="1:8" x14ac:dyDescent="0.2">
      <c r="A142" s="8" t="str">
        <f t="shared" si="2"/>
        <v>0141</v>
      </c>
      <c r="B142" s="9" t="s">
        <v>29</v>
      </c>
      <c r="C142" s="9" t="s">
        <v>30</v>
      </c>
      <c r="D142" s="10">
        <f ca="1">E142-20</f>
        <v>43958</v>
      </c>
      <c r="E142" s="10">
        <f ca="1">TODAY()-582</f>
        <v>43978</v>
      </c>
      <c r="F142" s="14">
        <v>0.5877</v>
      </c>
      <c r="G142" s="11">
        <v>301600</v>
      </c>
      <c r="H142" s="9" t="s">
        <v>15</v>
      </c>
    </row>
    <row r="143" spans="1:8" x14ac:dyDescent="0.2">
      <c r="A143" s="8" t="str">
        <f t="shared" si="2"/>
        <v>0142</v>
      </c>
      <c r="B143" s="9" t="s">
        <v>32</v>
      </c>
      <c r="C143" s="9" t="s">
        <v>33</v>
      </c>
      <c r="D143" s="10">
        <f ca="1">E143-5</f>
        <v>43977</v>
      </c>
      <c r="E143" s="10">
        <f ca="1">TODAY()-578</f>
        <v>43982</v>
      </c>
      <c r="F143" s="14">
        <v>0.41830000000000001</v>
      </c>
      <c r="G143" s="11">
        <v>275300</v>
      </c>
      <c r="H143" s="9" t="s">
        <v>8</v>
      </c>
    </row>
    <row r="144" spans="1:8" x14ac:dyDescent="0.2">
      <c r="A144" s="8" t="str">
        <f t="shared" si="2"/>
        <v>0143</v>
      </c>
      <c r="B144" s="9" t="s">
        <v>39</v>
      </c>
      <c r="C144" s="9" t="s">
        <v>61</v>
      </c>
      <c r="D144" s="10">
        <f ca="1">E144-17</f>
        <v>43965</v>
      </c>
      <c r="E144" s="10">
        <f ca="1">TODAY()-578</f>
        <v>43982</v>
      </c>
      <c r="F144" s="14">
        <v>0.54910000000000003</v>
      </c>
      <c r="G144" s="11">
        <v>282300</v>
      </c>
      <c r="H144" s="9" t="s">
        <v>6</v>
      </c>
    </row>
    <row r="145" spans="1:8" x14ac:dyDescent="0.2">
      <c r="A145" s="8" t="str">
        <f t="shared" si="2"/>
        <v>0144</v>
      </c>
      <c r="B145" s="9" t="s">
        <v>39</v>
      </c>
      <c r="C145" s="9" t="s">
        <v>93</v>
      </c>
      <c r="D145" s="10">
        <f ca="1">E145-15</f>
        <v>43971</v>
      </c>
      <c r="E145" s="10">
        <f ca="1">TODAY()-574</f>
        <v>43986</v>
      </c>
      <c r="F145" s="14">
        <v>0.65720000000000001</v>
      </c>
      <c r="G145" s="11">
        <v>256600</v>
      </c>
      <c r="H145" s="9" t="s">
        <v>27</v>
      </c>
    </row>
    <row r="146" spans="1:8" x14ac:dyDescent="0.2">
      <c r="A146" s="8" t="str">
        <f t="shared" si="2"/>
        <v>0145</v>
      </c>
      <c r="B146" s="9" t="s">
        <v>20</v>
      </c>
      <c r="C146" s="9" t="s">
        <v>68</v>
      </c>
      <c r="D146" s="10">
        <f ca="1">E146-18</f>
        <v>43973</v>
      </c>
      <c r="E146" s="10">
        <f ca="1">TODAY()-569</f>
        <v>43991</v>
      </c>
      <c r="F146" s="14">
        <v>0.62239999999999995</v>
      </c>
      <c r="G146" s="11">
        <v>286900</v>
      </c>
      <c r="H146" s="9" t="s">
        <v>6</v>
      </c>
    </row>
    <row r="147" spans="1:8" x14ac:dyDescent="0.2">
      <c r="A147" s="8" t="str">
        <f t="shared" si="2"/>
        <v>0146</v>
      </c>
      <c r="B147" s="9" t="s">
        <v>45</v>
      </c>
      <c r="C147" s="9" t="s">
        <v>62</v>
      </c>
      <c r="D147" s="10">
        <f ca="1">E147-21</f>
        <v>43970</v>
      </c>
      <c r="E147" s="10">
        <f ca="1">TODAY()-569</f>
        <v>43991</v>
      </c>
      <c r="F147" s="14">
        <v>0.4748</v>
      </c>
      <c r="G147" s="11">
        <v>307900</v>
      </c>
      <c r="H147" s="9" t="s">
        <v>8</v>
      </c>
    </row>
    <row r="148" spans="1:8" x14ac:dyDescent="0.2">
      <c r="A148" s="8" t="str">
        <f t="shared" si="2"/>
        <v>0147</v>
      </c>
      <c r="B148" s="9" t="s">
        <v>45</v>
      </c>
      <c r="C148" s="9" t="s">
        <v>92</v>
      </c>
      <c r="D148" s="10">
        <f ca="1">E148-15</f>
        <v>43978</v>
      </c>
      <c r="E148" s="10">
        <f ca="1">TODAY()-567</f>
        <v>43993</v>
      </c>
      <c r="F148" s="14">
        <v>0.40770000000000001</v>
      </c>
      <c r="G148" s="11">
        <v>281000</v>
      </c>
      <c r="H148" s="9" t="s">
        <v>6</v>
      </c>
    </row>
    <row r="149" spans="1:8" x14ac:dyDescent="0.2">
      <c r="A149" s="8" t="str">
        <f t="shared" si="2"/>
        <v>0148</v>
      </c>
      <c r="B149" s="9" t="s">
        <v>11</v>
      </c>
      <c r="C149" s="9" t="s">
        <v>12</v>
      </c>
      <c r="D149" s="10">
        <f ca="1">E149-16</f>
        <v>43978</v>
      </c>
      <c r="E149" s="10">
        <f ca="1">TODAY()-566</f>
        <v>43994</v>
      </c>
      <c r="F149" s="14">
        <v>0.51949999999999996</v>
      </c>
      <c r="G149" s="11">
        <v>354500</v>
      </c>
      <c r="H149" s="9" t="s">
        <v>8</v>
      </c>
    </row>
    <row r="150" spans="1:8" x14ac:dyDescent="0.2">
      <c r="A150" s="8" t="str">
        <f t="shared" si="2"/>
        <v>0149</v>
      </c>
      <c r="B150" s="9" t="s">
        <v>34</v>
      </c>
      <c r="C150" s="9" t="s">
        <v>35</v>
      </c>
      <c r="D150" s="10">
        <f ca="1">E150-14</f>
        <v>43982</v>
      </c>
      <c r="E150" s="10">
        <f ca="1">TODAY()-564</f>
        <v>43996</v>
      </c>
      <c r="F150" s="14">
        <v>0.54049999999999998</v>
      </c>
      <c r="G150" s="11">
        <v>357700</v>
      </c>
      <c r="H150" s="9" t="s">
        <v>6</v>
      </c>
    </row>
    <row r="151" spans="1:8" x14ac:dyDescent="0.2">
      <c r="A151" s="8" t="str">
        <f t="shared" si="2"/>
        <v>0150</v>
      </c>
      <c r="B151" s="9" t="s">
        <v>16</v>
      </c>
      <c r="C151" s="9" t="s">
        <v>17</v>
      </c>
      <c r="D151" s="10">
        <f ca="1">E151-18</f>
        <v>43979</v>
      </c>
      <c r="E151" s="10">
        <f ca="1">TODAY()-563</f>
        <v>43997</v>
      </c>
      <c r="F151" s="14">
        <v>0.41410000000000002</v>
      </c>
      <c r="G151" s="11">
        <v>299900</v>
      </c>
      <c r="H151" s="9" t="s">
        <v>15</v>
      </c>
    </row>
    <row r="152" spans="1:8" x14ac:dyDescent="0.2">
      <c r="A152" s="8" t="str">
        <f t="shared" si="2"/>
        <v>0151</v>
      </c>
      <c r="B152" s="9" t="s">
        <v>29</v>
      </c>
      <c r="C152" s="9" t="s">
        <v>30</v>
      </c>
      <c r="D152" s="10">
        <f ca="1">E152-10</f>
        <v>43991</v>
      </c>
      <c r="E152" s="10">
        <f ca="1">TODAY()-559</f>
        <v>44001</v>
      </c>
      <c r="F152" s="14">
        <v>0.53249999999999997</v>
      </c>
      <c r="G152" s="11">
        <v>289500</v>
      </c>
      <c r="H152" s="9" t="s">
        <v>15</v>
      </c>
    </row>
    <row r="153" spans="1:8" x14ac:dyDescent="0.2">
      <c r="A153" s="8" t="str">
        <f t="shared" si="2"/>
        <v>0152</v>
      </c>
      <c r="B153" s="9" t="s">
        <v>9</v>
      </c>
      <c r="C153" s="9" t="s">
        <v>41</v>
      </c>
      <c r="D153" s="10">
        <f ca="1">E153-18</f>
        <v>43986</v>
      </c>
      <c r="E153" s="10">
        <f ca="1">TODAY()-556</f>
        <v>44004</v>
      </c>
      <c r="F153" s="14">
        <v>0.41860000000000003</v>
      </c>
      <c r="G153" s="11">
        <v>342300</v>
      </c>
      <c r="H153" s="9" t="s">
        <v>8</v>
      </c>
    </row>
    <row r="154" spans="1:8" x14ac:dyDescent="0.2">
      <c r="A154" s="8" t="str">
        <f t="shared" si="2"/>
        <v>0153</v>
      </c>
      <c r="B154" s="9" t="s">
        <v>22</v>
      </c>
      <c r="C154" s="9" t="s">
        <v>76</v>
      </c>
      <c r="D154" s="10">
        <f ca="1">E154-22</f>
        <v>43997</v>
      </c>
      <c r="E154" s="10">
        <f ca="1">TODAY()-541</f>
        <v>44019</v>
      </c>
      <c r="F154" s="14">
        <v>0.54369999999999996</v>
      </c>
      <c r="G154" s="11">
        <v>282900</v>
      </c>
      <c r="H154" s="9" t="s">
        <v>27</v>
      </c>
    </row>
    <row r="155" spans="1:8" x14ac:dyDescent="0.2">
      <c r="A155" s="8" t="str">
        <f t="shared" si="2"/>
        <v>0154</v>
      </c>
      <c r="B155" s="9" t="s">
        <v>22</v>
      </c>
      <c r="C155" s="9" t="s">
        <v>74</v>
      </c>
      <c r="D155" s="10">
        <f ca="1">E155-12</f>
        <v>44008</v>
      </c>
      <c r="E155" s="10">
        <f ca="1">TODAY()-540</f>
        <v>44020</v>
      </c>
      <c r="F155" s="14">
        <v>0.47439999999999999</v>
      </c>
      <c r="G155" s="11">
        <v>256900</v>
      </c>
      <c r="H155" s="9" t="s">
        <v>15</v>
      </c>
    </row>
    <row r="156" spans="1:8" x14ac:dyDescent="0.2">
      <c r="A156" s="8" t="str">
        <f t="shared" si="2"/>
        <v>0155</v>
      </c>
      <c r="B156" s="9" t="s">
        <v>22</v>
      </c>
      <c r="C156" s="9" t="s">
        <v>88</v>
      </c>
      <c r="D156" s="10">
        <f ca="1">E156-3</f>
        <v>44027</v>
      </c>
      <c r="E156" s="10">
        <f ca="1">TODAY()-530</f>
        <v>44030</v>
      </c>
      <c r="F156" s="14">
        <v>0.47520000000000001</v>
      </c>
      <c r="G156" s="11">
        <v>269800</v>
      </c>
      <c r="H156" s="9" t="s">
        <v>27</v>
      </c>
    </row>
    <row r="157" spans="1:8" x14ac:dyDescent="0.2">
      <c r="A157" s="8" t="str">
        <f t="shared" si="2"/>
        <v>0156</v>
      </c>
      <c r="B157" s="9" t="s">
        <v>45</v>
      </c>
      <c r="C157" s="9" t="s">
        <v>46</v>
      </c>
      <c r="D157" s="10">
        <f ca="1">E157-18</f>
        <v>44014</v>
      </c>
      <c r="E157" s="10">
        <f ca="1">TODAY()-528</f>
        <v>44032</v>
      </c>
      <c r="F157" s="14">
        <v>0.48770000000000002</v>
      </c>
      <c r="G157" s="11">
        <v>411800</v>
      </c>
      <c r="H157" s="9" t="s">
        <v>8</v>
      </c>
    </row>
    <row r="158" spans="1:8" x14ac:dyDescent="0.2">
      <c r="A158" s="8" t="str">
        <f t="shared" si="2"/>
        <v>0157</v>
      </c>
      <c r="B158" s="9" t="s">
        <v>34</v>
      </c>
      <c r="C158" s="9" t="s">
        <v>70</v>
      </c>
      <c r="D158" s="10">
        <f ca="1">E158-21</f>
        <v>44011</v>
      </c>
      <c r="E158" s="10">
        <f ca="1">TODAY()-528</f>
        <v>44032</v>
      </c>
      <c r="F158" s="14">
        <v>0.51939999999999997</v>
      </c>
      <c r="G158" s="11">
        <v>288300</v>
      </c>
      <c r="H158" s="9" t="s">
        <v>8</v>
      </c>
    </row>
    <row r="159" spans="1:8" x14ac:dyDescent="0.2">
      <c r="A159" s="8" t="str">
        <f t="shared" si="2"/>
        <v>0158</v>
      </c>
      <c r="B159" s="9" t="s">
        <v>29</v>
      </c>
      <c r="C159" s="9" t="s">
        <v>71</v>
      </c>
      <c r="D159" s="10">
        <f ca="1">E159-20</f>
        <v>44019</v>
      </c>
      <c r="E159" s="10">
        <f ca="1">TODAY()-521</f>
        <v>44039</v>
      </c>
      <c r="F159" s="14">
        <v>0.39079999999999998</v>
      </c>
      <c r="G159" s="11">
        <v>274400</v>
      </c>
      <c r="H159" s="9" t="s">
        <v>27</v>
      </c>
    </row>
    <row r="160" spans="1:8" x14ac:dyDescent="0.2">
      <c r="A160" s="8" t="str">
        <f t="shared" si="2"/>
        <v>0159</v>
      </c>
      <c r="B160" s="9" t="s">
        <v>20</v>
      </c>
      <c r="C160" s="9" t="s">
        <v>68</v>
      </c>
      <c r="D160" s="10">
        <f ca="1">E160-20</f>
        <v>44019</v>
      </c>
      <c r="E160" s="10">
        <f ca="1">TODAY()-521</f>
        <v>44039</v>
      </c>
      <c r="F160" s="14">
        <v>0.64390000000000003</v>
      </c>
      <c r="G160" s="11">
        <v>250500</v>
      </c>
      <c r="H160" s="9" t="s">
        <v>6</v>
      </c>
    </row>
    <row r="161" spans="1:8" x14ac:dyDescent="0.2">
      <c r="A161" s="8" t="str">
        <f t="shared" si="2"/>
        <v>0160</v>
      </c>
      <c r="B161" s="9" t="s">
        <v>39</v>
      </c>
      <c r="C161" s="9" t="s">
        <v>93</v>
      </c>
      <c r="D161" s="10">
        <f ca="1">E161-7</f>
        <v>44033</v>
      </c>
      <c r="E161" s="10">
        <f ca="1">TODAY()-520</f>
        <v>44040</v>
      </c>
      <c r="F161" s="14">
        <v>0.64349999999999996</v>
      </c>
      <c r="G161" s="11">
        <v>296000</v>
      </c>
      <c r="H161" s="9" t="s">
        <v>27</v>
      </c>
    </row>
    <row r="162" spans="1:8" x14ac:dyDescent="0.2">
      <c r="A162" s="8" t="str">
        <f t="shared" si="2"/>
        <v>0161</v>
      </c>
      <c r="B162" s="9" t="s">
        <v>22</v>
      </c>
      <c r="C162" s="9" t="s">
        <v>82</v>
      </c>
      <c r="D162" s="10">
        <f ca="1">E162-13</f>
        <v>44030</v>
      </c>
      <c r="E162" s="10">
        <f ca="1">TODAY()-517</f>
        <v>44043</v>
      </c>
      <c r="F162" s="14">
        <v>0.37230000000000002</v>
      </c>
      <c r="G162" s="11">
        <v>237900</v>
      </c>
      <c r="H162" s="9" t="s">
        <v>15</v>
      </c>
    </row>
    <row r="163" spans="1:8" x14ac:dyDescent="0.2">
      <c r="A163" s="8" t="str">
        <f t="shared" si="2"/>
        <v>0162</v>
      </c>
      <c r="B163" s="9" t="s">
        <v>11</v>
      </c>
      <c r="C163" s="9" t="s">
        <v>51</v>
      </c>
      <c r="D163" s="10">
        <f ca="1">E163-17</f>
        <v>44031</v>
      </c>
      <c r="E163" s="10">
        <f ca="1">TODAY()-512</f>
        <v>44048</v>
      </c>
      <c r="F163" s="14">
        <v>0.44429999999999997</v>
      </c>
      <c r="G163" s="11">
        <v>369700</v>
      </c>
      <c r="H163" s="9" t="s">
        <v>8</v>
      </c>
    </row>
    <row r="164" spans="1:8" x14ac:dyDescent="0.2">
      <c r="A164" s="8" t="str">
        <f t="shared" si="2"/>
        <v>0163</v>
      </c>
      <c r="B164" s="9" t="s">
        <v>4</v>
      </c>
      <c r="C164" s="9" t="s">
        <v>7</v>
      </c>
      <c r="D164" s="10">
        <f ca="1">E164-21</f>
        <v>44028</v>
      </c>
      <c r="E164" s="10">
        <f ca="1">TODAY()-511</f>
        <v>44049</v>
      </c>
      <c r="F164" s="14">
        <v>0.60819999999999996</v>
      </c>
      <c r="G164" s="11">
        <v>268800</v>
      </c>
      <c r="H164" s="9" t="s">
        <v>8</v>
      </c>
    </row>
    <row r="165" spans="1:8" x14ac:dyDescent="0.2">
      <c r="A165" s="8" t="str">
        <f t="shared" si="2"/>
        <v>0164</v>
      </c>
      <c r="B165" s="9" t="s">
        <v>34</v>
      </c>
      <c r="C165" s="9" t="s">
        <v>59</v>
      </c>
      <c r="D165" s="10">
        <f ca="1">E165-2</f>
        <v>44055</v>
      </c>
      <c r="E165" s="10">
        <f ca="1">TODAY()-503</f>
        <v>44057</v>
      </c>
      <c r="F165" s="14">
        <v>0.54110000000000003</v>
      </c>
      <c r="G165" s="11">
        <v>791600</v>
      </c>
      <c r="H165" s="9" t="s">
        <v>8</v>
      </c>
    </row>
    <row r="166" spans="1:8" x14ac:dyDescent="0.2">
      <c r="A166" s="8" t="str">
        <f t="shared" si="2"/>
        <v>0165</v>
      </c>
      <c r="B166" s="9" t="s">
        <v>42</v>
      </c>
      <c r="C166" s="9" t="s">
        <v>83</v>
      </c>
      <c r="D166" s="10">
        <f ca="1">E166-8</f>
        <v>44049</v>
      </c>
      <c r="E166" s="10">
        <f ca="1">TODAY()-503</f>
        <v>44057</v>
      </c>
      <c r="F166" s="14">
        <v>0.57779999999999998</v>
      </c>
      <c r="G166" s="11">
        <v>240700</v>
      </c>
      <c r="H166" s="9" t="s">
        <v>15</v>
      </c>
    </row>
    <row r="167" spans="1:8" x14ac:dyDescent="0.2">
      <c r="A167" s="8" t="str">
        <f t="shared" si="2"/>
        <v>0166</v>
      </c>
      <c r="B167" s="9" t="s">
        <v>11</v>
      </c>
      <c r="C167" s="9" t="s">
        <v>19</v>
      </c>
      <c r="D167" s="10">
        <f ca="1">E167-16</f>
        <v>44043</v>
      </c>
      <c r="E167" s="10">
        <f ca="1">TODAY()-501</f>
        <v>44059</v>
      </c>
      <c r="F167" s="14">
        <v>0.51890000000000003</v>
      </c>
      <c r="G167" s="11">
        <v>279400</v>
      </c>
      <c r="H167" s="9" t="s">
        <v>8</v>
      </c>
    </row>
    <row r="168" spans="1:8" x14ac:dyDescent="0.2">
      <c r="A168" s="8" t="str">
        <f t="shared" si="2"/>
        <v>0167</v>
      </c>
      <c r="B168" s="9" t="s">
        <v>9</v>
      </c>
      <c r="C168" s="9" t="s">
        <v>41</v>
      </c>
      <c r="D168" s="10">
        <f ca="1">E168-21</f>
        <v>44039</v>
      </c>
      <c r="E168" s="10">
        <f ca="1">TODAY()-500</f>
        <v>44060</v>
      </c>
      <c r="F168" s="14">
        <v>0.42530000000000001</v>
      </c>
      <c r="G168" s="11">
        <v>497800</v>
      </c>
      <c r="H168" s="9" t="s">
        <v>8</v>
      </c>
    </row>
    <row r="169" spans="1:8" x14ac:dyDescent="0.2">
      <c r="A169" s="8" t="str">
        <f t="shared" si="2"/>
        <v>0168</v>
      </c>
      <c r="B169" s="9" t="s">
        <v>9</v>
      </c>
      <c r="C169" s="9" t="s">
        <v>65</v>
      </c>
      <c r="D169" s="10">
        <f ca="1">E169-17</f>
        <v>44050</v>
      </c>
      <c r="E169" s="10">
        <f ca="1">TODAY()-493</f>
        <v>44067</v>
      </c>
      <c r="F169" s="14">
        <v>0.46029999999999999</v>
      </c>
      <c r="G169" s="11">
        <v>390800</v>
      </c>
      <c r="H169" s="9" t="s">
        <v>8</v>
      </c>
    </row>
    <row r="170" spans="1:8" x14ac:dyDescent="0.2">
      <c r="A170" s="8" t="str">
        <f t="shared" si="2"/>
        <v>0169</v>
      </c>
      <c r="B170" s="9" t="s">
        <v>29</v>
      </c>
      <c r="C170" s="9" t="s">
        <v>31</v>
      </c>
      <c r="D170" s="10">
        <f ca="1">E170-9</f>
        <v>44058</v>
      </c>
      <c r="E170" s="10">
        <f ca="1">TODAY()-493</f>
        <v>44067</v>
      </c>
      <c r="F170" s="14">
        <v>0.63539999999999996</v>
      </c>
      <c r="G170" s="11">
        <v>485300</v>
      </c>
      <c r="H170" s="9" t="s">
        <v>27</v>
      </c>
    </row>
    <row r="171" spans="1:8" x14ac:dyDescent="0.2">
      <c r="A171" s="8" t="str">
        <f t="shared" si="2"/>
        <v>0170</v>
      </c>
      <c r="B171" s="9" t="s">
        <v>29</v>
      </c>
      <c r="C171" s="9" t="s">
        <v>71</v>
      </c>
      <c r="D171" s="10">
        <f ca="1">E171-22</f>
        <v>44048</v>
      </c>
      <c r="E171" s="10">
        <f ca="1">TODAY()-490</f>
        <v>44070</v>
      </c>
      <c r="F171" s="14">
        <v>0.49840000000000001</v>
      </c>
      <c r="G171" s="11">
        <v>666500</v>
      </c>
      <c r="H171" s="9" t="s">
        <v>27</v>
      </c>
    </row>
    <row r="172" spans="1:8" x14ac:dyDescent="0.2">
      <c r="A172" s="8" t="str">
        <f t="shared" si="2"/>
        <v>0171</v>
      </c>
      <c r="B172" s="9" t="s">
        <v>32</v>
      </c>
      <c r="C172" s="9" t="s">
        <v>91</v>
      </c>
      <c r="D172" s="10">
        <f ca="1">E172-2</f>
        <v>44074</v>
      </c>
      <c r="E172" s="10">
        <f ca="1">TODAY()-484</f>
        <v>44076</v>
      </c>
      <c r="F172" s="14">
        <v>0.65710000000000002</v>
      </c>
      <c r="G172" s="11">
        <v>285500</v>
      </c>
      <c r="H172" s="9" t="s">
        <v>15</v>
      </c>
    </row>
    <row r="173" spans="1:8" x14ac:dyDescent="0.2">
      <c r="A173" s="8" t="str">
        <f t="shared" si="2"/>
        <v>0172</v>
      </c>
      <c r="B173" s="9" t="s">
        <v>11</v>
      </c>
      <c r="C173" s="9" t="s">
        <v>55</v>
      </c>
      <c r="D173" s="10">
        <f ca="1">E173-10</f>
        <v>44069</v>
      </c>
      <c r="E173" s="10">
        <f ca="1">TODAY()-481</f>
        <v>44079</v>
      </c>
      <c r="F173" s="14">
        <v>0.64749999999999996</v>
      </c>
      <c r="G173" s="11">
        <v>289800</v>
      </c>
      <c r="H173" s="9" t="s">
        <v>8</v>
      </c>
    </row>
    <row r="174" spans="1:8" x14ac:dyDescent="0.2">
      <c r="A174" s="8" t="str">
        <f t="shared" si="2"/>
        <v>0173</v>
      </c>
      <c r="B174" s="9" t="s">
        <v>34</v>
      </c>
      <c r="C174" s="9" t="s">
        <v>35</v>
      </c>
      <c r="D174" s="10">
        <f ca="1">E174-15</f>
        <v>44065</v>
      </c>
      <c r="E174" s="10">
        <f ca="1">TODAY()-480</f>
        <v>44080</v>
      </c>
      <c r="F174" s="14">
        <v>0.51839999999999997</v>
      </c>
      <c r="G174" s="11">
        <v>806000</v>
      </c>
      <c r="H174" s="9" t="s">
        <v>6</v>
      </c>
    </row>
    <row r="175" spans="1:8" x14ac:dyDescent="0.2">
      <c r="A175" s="8" t="str">
        <f t="shared" si="2"/>
        <v>0174</v>
      </c>
      <c r="B175" s="9" t="s">
        <v>29</v>
      </c>
      <c r="C175" s="9" t="s">
        <v>31</v>
      </c>
      <c r="D175" s="10">
        <f ca="1">E175-11</f>
        <v>44074</v>
      </c>
      <c r="E175" s="10">
        <f ca="1">TODAY()-475</f>
        <v>44085</v>
      </c>
      <c r="F175" s="14">
        <v>0.45710000000000001</v>
      </c>
      <c r="G175" s="11">
        <v>292600</v>
      </c>
      <c r="H175" s="9" t="s">
        <v>27</v>
      </c>
    </row>
    <row r="176" spans="1:8" x14ac:dyDescent="0.2">
      <c r="A176" s="8" t="str">
        <f t="shared" si="2"/>
        <v>0175</v>
      </c>
      <c r="B176" s="9" t="s">
        <v>11</v>
      </c>
      <c r="C176" s="9" t="s">
        <v>51</v>
      </c>
      <c r="D176" s="10">
        <f ca="1">E176-15</f>
        <v>44073</v>
      </c>
      <c r="E176" s="10">
        <f ca="1">TODAY()-472</f>
        <v>44088</v>
      </c>
      <c r="F176" s="14">
        <v>0.55969999999999998</v>
      </c>
      <c r="G176" s="11">
        <v>350000</v>
      </c>
      <c r="H176" s="9" t="s">
        <v>8</v>
      </c>
    </row>
    <row r="177" spans="1:8" x14ac:dyDescent="0.2">
      <c r="A177" s="8" t="str">
        <f t="shared" si="2"/>
        <v>0176</v>
      </c>
      <c r="B177" s="9" t="s">
        <v>42</v>
      </c>
      <c r="C177" s="9" t="s">
        <v>85</v>
      </c>
      <c r="D177" s="10">
        <f ca="1">E177-3</f>
        <v>44090</v>
      </c>
      <c r="E177" s="10">
        <f ca="1">TODAY()-467</f>
        <v>44093</v>
      </c>
      <c r="F177" s="14">
        <v>0.46460000000000001</v>
      </c>
      <c r="G177" s="11">
        <v>299100</v>
      </c>
      <c r="H177" s="9" t="s">
        <v>8</v>
      </c>
    </row>
    <row r="178" spans="1:8" x14ac:dyDescent="0.2">
      <c r="A178" s="8" t="str">
        <f t="shared" si="2"/>
        <v>0177</v>
      </c>
      <c r="B178" s="9" t="s">
        <v>20</v>
      </c>
      <c r="C178" s="9" t="s">
        <v>77</v>
      </c>
      <c r="D178" s="10">
        <f ca="1">E178-8</f>
        <v>44088</v>
      </c>
      <c r="E178" s="10">
        <f ca="1">TODAY()-464</f>
        <v>44096</v>
      </c>
      <c r="F178" s="14">
        <v>0.52</v>
      </c>
      <c r="G178" s="11">
        <v>306500</v>
      </c>
      <c r="H178" s="9" t="s">
        <v>15</v>
      </c>
    </row>
    <row r="179" spans="1:8" x14ac:dyDescent="0.2">
      <c r="A179" s="8" t="str">
        <f t="shared" si="2"/>
        <v>0178</v>
      </c>
      <c r="B179" s="9" t="s">
        <v>13</v>
      </c>
      <c r="C179" s="9" t="s">
        <v>79</v>
      </c>
      <c r="D179" s="10">
        <f ca="1">E179-18</f>
        <v>44092</v>
      </c>
      <c r="E179" s="10">
        <f ca="1">TODAY()-450</f>
        <v>44110</v>
      </c>
      <c r="F179" s="14">
        <v>0.40799999999999997</v>
      </c>
      <c r="G179" s="11">
        <v>249600</v>
      </c>
      <c r="H179" s="9" t="s">
        <v>27</v>
      </c>
    </row>
    <row r="180" spans="1:8" x14ac:dyDescent="0.2">
      <c r="A180" s="8" t="str">
        <f t="shared" si="2"/>
        <v>0179</v>
      </c>
      <c r="B180" s="9" t="s">
        <v>29</v>
      </c>
      <c r="C180" s="9" t="s">
        <v>71</v>
      </c>
      <c r="D180" s="10">
        <f ca="1">E180-21</f>
        <v>44099</v>
      </c>
      <c r="E180" s="10">
        <f ca="1">TODAY()-440</f>
        <v>44120</v>
      </c>
      <c r="F180" s="14">
        <v>0.64729999999999999</v>
      </c>
      <c r="G180" s="11">
        <v>347800</v>
      </c>
      <c r="H180" s="9" t="s">
        <v>27</v>
      </c>
    </row>
    <row r="181" spans="1:8" x14ac:dyDescent="0.2">
      <c r="A181" s="8" t="str">
        <f t="shared" si="2"/>
        <v>0180</v>
      </c>
      <c r="B181" s="9" t="s">
        <v>22</v>
      </c>
      <c r="C181" s="9" t="s">
        <v>76</v>
      </c>
      <c r="D181" s="10">
        <f ca="1">E181-22</f>
        <v>44099</v>
      </c>
      <c r="E181" s="10">
        <f ca="1">TODAY()-439</f>
        <v>44121</v>
      </c>
      <c r="F181" s="14">
        <v>0.4481</v>
      </c>
      <c r="G181" s="11">
        <v>264600</v>
      </c>
      <c r="H181" s="9" t="s">
        <v>27</v>
      </c>
    </row>
    <row r="182" spans="1:8" x14ac:dyDescent="0.2">
      <c r="A182" s="8" t="str">
        <f t="shared" si="2"/>
        <v>0181</v>
      </c>
      <c r="B182" s="9" t="s">
        <v>9</v>
      </c>
      <c r="C182" s="9" t="s">
        <v>41</v>
      </c>
      <c r="D182" s="10">
        <f ca="1">E182-13</f>
        <v>44109</v>
      </c>
      <c r="E182" s="10">
        <f ca="1">TODAY()-438</f>
        <v>44122</v>
      </c>
      <c r="F182" s="14">
        <v>0.3589</v>
      </c>
      <c r="G182" s="11">
        <v>244200</v>
      </c>
      <c r="H182" s="9" t="s">
        <v>8</v>
      </c>
    </row>
    <row r="183" spans="1:8" x14ac:dyDescent="0.2">
      <c r="A183" s="8" t="str">
        <f t="shared" si="2"/>
        <v>0182</v>
      </c>
      <c r="B183" s="9" t="s">
        <v>45</v>
      </c>
      <c r="C183" s="9" t="s">
        <v>50</v>
      </c>
      <c r="D183" s="10">
        <f ca="1">E183-8</f>
        <v>44128</v>
      </c>
      <c r="E183" s="10">
        <f ca="1">TODAY()-424</f>
        <v>44136</v>
      </c>
      <c r="F183" s="14">
        <v>0.60719999999999996</v>
      </c>
      <c r="G183" s="11">
        <v>254600</v>
      </c>
      <c r="H183" s="9" t="s">
        <v>15</v>
      </c>
    </row>
    <row r="184" spans="1:8" x14ac:dyDescent="0.2">
      <c r="A184" s="8" t="str">
        <f t="shared" si="2"/>
        <v>0183</v>
      </c>
      <c r="B184" s="9" t="s">
        <v>13</v>
      </c>
      <c r="C184" s="9" t="s">
        <v>89</v>
      </c>
      <c r="D184" s="10">
        <f ca="1">E184-9</f>
        <v>44129</v>
      </c>
      <c r="E184" s="10">
        <f ca="1">TODAY()-422</f>
        <v>44138</v>
      </c>
      <c r="F184" s="14">
        <v>0.43780000000000002</v>
      </c>
      <c r="G184" s="11">
        <v>272300</v>
      </c>
      <c r="H184" s="9" t="s">
        <v>27</v>
      </c>
    </row>
    <row r="185" spans="1:8" x14ac:dyDescent="0.2">
      <c r="A185" s="8" t="str">
        <f t="shared" si="2"/>
        <v>0184</v>
      </c>
      <c r="B185" s="9" t="s">
        <v>34</v>
      </c>
      <c r="C185" s="9" t="s">
        <v>69</v>
      </c>
      <c r="D185" s="10">
        <f ca="1">E185-11</f>
        <v>44133</v>
      </c>
      <c r="E185" s="10">
        <f ca="1">TODAY()-416</f>
        <v>44144</v>
      </c>
      <c r="F185" s="14">
        <v>0.62670000000000003</v>
      </c>
      <c r="G185" s="11">
        <v>341000</v>
      </c>
      <c r="H185" s="9" t="s">
        <v>8</v>
      </c>
    </row>
    <row r="186" spans="1:8" x14ac:dyDescent="0.2">
      <c r="A186" s="8" t="str">
        <f t="shared" si="2"/>
        <v>0185</v>
      </c>
      <c r="B186" s="9" t="s">
        <v>20</v>
      </c>
      <c r="C186" s="9" t="s">
        <v>21</v>
      </c>
      <c r="D186" s="10">
        <f ca="1">E186-10</f>
        <v>44135</v>
      </c>
      <c r="E186" s="10">
        <f ca="1">TODAY()-415</f>
        <v>44145</v>
      </c>
      <c r="F186" s="14">
        <v>0.5252</v>
      </c>
      <c r="G186" s="11">
        <v>248000</v>
      </c>
      <c r="H186" s="9" t="s">
        <v>8</v>
      </c>
    </row>
    <row r="187" spans="1:8" x14ac:dyDescent="0.2">
      <c r="A187" s="8" t="str">
        <f t="shared" ref="A187:A250" si="3">TEXT(ROW()-1,"0000")</f>
        <v>0186</v>
      </c>
      <c r="B187" s="9" t="s">
        <v>29</v>
      </c>
      <c r="C187" s="9" t="s">
        <v>44</v>
      </c>
      <c r="D187" s="10">
        <f ca="1">E187-16</f>
        <v>44135</v>
      </c>
      <c r="E187" s="10">
        <f ca="1">TODAY()-409</f>
        <v>44151</v>
      </c>
      <c r="F187" s="14">
        <v>0.45450000000000002</v>
      </c>
      <c r="G187" s="11">
        <v>407800</v>
      </c>
      <c r="H187" s="9" t="s">
        <v>15</v>
      </c>
    </row>
    <row r="188" spans="1:8" x14ac:dyDescent="0.2">
      <c r="A188" s="8" t="str">
        <f t="shared" si="3"/>
        <v>0187</v>
      </c>
      <c r="B188" s="9" t="s">
        <v>28</v>
      </c>
      <c r="C188" s="9" t="s">
        <v>86</v>
      </c>
      <c r="D188" s="10">
        <f ca="1">E188-15</f>
        <v>44138</v>
      </c>
      <c r="E188" s="10">
        <f ca="1">TODAY()-407</f>
        <v>44153</v>
      </c>
      <c r="F188" s="14">
        <v>0.57220000000000004</v>
      </c>
      <c r="G188" s="11">
        <v>245600</v>
      </c>
      <c r="H188" s="9" t="s">
        <v>15</v>
      </c>
    </row>
    <row r="189" spans="1:8" x14ac:dyDescent="0.2">
      <c r="A189" s="8" t="str">
        <f t="shared" si="3"/>
        <v>0188</v>
      </c>
      <c r="B189" s="9" t="s">
        <v>32</v>
      </c>
      <c r="C189" s="9" t="s">
        <v>91</v>
      </c>
      <c r="D189" s="10">
        <f ca="1">E189-10</f>
        <v>44144</v>
      </c>
      <c r="E189" s="10">
        <f ca="1">TODAY()-406</f>
        <v>44154</v>
      </c>
      <c r="F189" s="14">
        <v>0.54649999999999999</v>
      </c>
      <c r="G189" s="11">
        <v>255800</v>
      </c>
      <c r="H189" s="9" t="s">
        <v>15</v>
      </c>
    </row>
    <row r="190" spans="1:8" x14ac:dyDescent="0.2">
      <c r="A190" s="8" t="str">
        <f t="shared" si="3"/>
        <v>0189</v>
      </c>
      <c r="B190" s="9" t="s">
        <v>28</v>
      </c>
      <c r="C190" s="9" t="s">
        <v>73</v>
      </c>
      <c r="D190" s="10">
        <f ca="1">E190-5</f>
        <v>44149</v>
      </c>
      <c r="E190" s="10">
        <f ca="1">TODAY()-406</f>
        <v>44154</v>
      </c>
      <c r="F190" s="14">
        <v>0.51639999999999997</v>
      </c>
      <c r="G190" s="11">
        <v>465900</v>
      </c>
      <c r="H190" s="9" t="s">
        <v>8</v>
      </c>
    </row>
    <row r="191" spans="1:8" x14ac:dyDescent="0.2">
      <c r="A191" s="8" t="str">
        <f t="shared" si="3"/>
        <v>0190</v>
      </c>
      <c r="B191" s="9" t="s">
        <v>29</v>
      </c>
      <c r="C191" s="9" t="s">
        <v>49</v>
      </c>
      <c r="D191" s="10">
        <f ca="1">E191-3</f>
        <v>44153</v>
      </c>
      <c r="E191" s="10">
        <f ca="1">TODAY()-404</f>
        <v>44156</v>
      </c>
      <c r="F191" s="14">
        <v>0.38140000000000002</v>
      </c>
      <c r="G191" s="11">
        <v>245000</v>
      </c>
      <c r="H191" s="9" t="s">
        <v>15</v>
      </c>
    </row>
    <row r="192" spans="1:8" x14ac:dyDescent="0.2">
      <c r="A192" s="8" t="str">
        <f t="shared" si="3"/>
        <v>0191</v>
      </c>
      <c r="B192" s="9" t="s">
        <v>25</v>
      </c>
      <c r="C192" s="9" t="s">
        <v>87</v>
      </c>
      <c r="D192" s="10">
        <f ca="1">E192-21</f>
        <v>44137</v>
      </c>
      <c r="E192" s="10">
        <f ca="1">TODAY()-402</f>
        <v>44158</v>
      </c>
      <c r="F192" s="14">
        <v>0.58860000000000001</v>
      </c>
      <c r="G192" s="11">
        <v>249500</v>
      </c>
      <c r="H192" s="9" t="s">
        <v>6</v>
      </c>
    </row>
    <row r="193" spans="1:8" x14ac:dyDescent="0.2">
      <c r="A193" s="8" t="str">
        <f t="shared" si="3"/>
        <v>0192</v>
      </c>
      <c r="B193" s="9" t="s">
        <v>16</v>
      </c>
      <c r="C193" s="9" t="s">
        <v>58</v>
      </c>
      <c r="D193" s="10">
        <f ca="1">E193-11</f>
        <v>44162</v>
      </c>
      <c r="E193" s="10">
        <f ca="1">TODAY()-387</f>
        <v>44173</v>
      </c>
      <c r="F193" s="14">
        <v>0.57110000000000005</v>
      </c>
      <c r="G193" s="11">
        <v>931400</v>
      </c>
      <c r="H193" s="9" t="s">
        <v>8</v>
      </c>
    </row>
    <row r="194" spans="1:8" x14ac:dyDescent="0.2">
      <c r="A194" s="8" t="str">
        <f t="shared" si="3"/>
        <v>0193</v>
      </c>
      <c r="B194" s="9" t="s">
        <v>25</v>
      </c>
      <c r="C194" s="9" t="s">
        <v>87</v>
      </c>
      <c r="D194" s="10">
        <f ca="1">E194-4</f>
        <v>44169</v>
      </c>
      <c r="E194" s="10">
        <f ca="1">TODAY()-387</f>
        <v>44173</v>
      </c>
      <c r="F194" s="14">
        <v>0.4032</v>
      </c>
      <c r="G194" s="11">
        <v>268500</v>
      </c>
      <c r="H194" s="9" t="s">
        <v>6</v>
      </c>
    </row>
    <row r="195" spans="1:8" x14ac:dyDescent="0.2">
      <c r="A195" s="8" t="str">
        <f t="shared" si="3"/>
        <v>0194</v>
      </c>
      <c r="B195" s="9" t="s">
        <v>45</v>
      </c>
      <c r="C195" s="9" t="s">
        <v>46</v>
      </c>
      <c r="D195" s="10">
        <f ca="1">E195-18</f>
        <v>44161</v>
      </c>
      <c r="E195" s="10">
        <f ca="1">TODAY()-381</f>
        <v>44179</v>
      </c>
      <c r="F195" s="14">
        <v>0.65190000000000003</v>
      </c>
      <c r="G195" s="11">
        <v>317300</v>
      </c>
      <c r="H195" s="9" t="s">
        <v>8</v>
      </c>
    </row>
    <row r="196" spans="1:8" x14ac:dyDescent="0.2">
      <c r="A196" s="8" t="str">
        <f t="shared" si="3"/>
        <v>0195</v>
      </c>
      <c r="B196" s="9" t="s">
        <v>13</v>
      </c>
      <c r="C196" s="9" t="s">
        <v>89</v>
      </c>
      <c r="D196" s="10">
        <f ca="1">E196-17</f>
        <v>44164</v>
      </c>
      <c r="E196" s="10">
        <f ca="1">TODAY()-379</f>
        <v>44181</v>
      </c>
      <c r="F196" s="14">
        <v>0.625</v>
      </c>
      <c r="G196" s="11">
        <v>284400</v>
      </c>
      <c r="H196" s="9" t="s">
        <v>27</v>
      </c>
    </row>
    <row r="197" spans="1:8" x14ac:dyDescent="0.2">
      <c r="A197" s="8" t="str">
        <f t="shared" si="3"/>
        <v>0196</v>
      </c>
      <c r="B197" s="9" t="s">
        <v>34</v>
      </c>
      <c r="C197" s="9" t="s">
        <v>35</v>
      </c>
      <c r="D197" s="10">
        <f ca="1">E197-20</f>
        <v>44172</v>
      </c>
      <c r="E197" s="10">
        <f ca="1">TODAY()-368</f>
        <v>44192</v>
      </c>
      <c r="F197" s="14">
        <v>0.41299999999999998</v>
      </c>
      <c r="G197" s="11">
        <v>272400</v>
      </c>
      <c r="H197" s="9" t="s">
        <v>6</v>
      </c>
    </row>
    <row r="198" spans="1:8" x14ac:dyDescent="0.2">
      <c r="A198" s="8" t="str">
        <f t="shared" si="3"/>
        <v>0197</v>
      </c>
      <c r="B198" s="9" t="s">
        <v>29</v>
      </c>
      <c r="C198" s="9" t="s">
        <v>64</v>
      </c>
      <c r="D198" s="10">
        <f ca="1">E198-14</f>
        <v>44181</v>
      </c>
      <c r="E198" s="10">
        <f ca="1">TODAY()-365</f>
        <v>44195</v>
      </c>
      <c r="F198" s="14">
        <v>0.53810000000000002</v>
      </c>
      <c r="G198" s="11">
        <v>246400</v>
      </c>
      <c r="H198" s="9" t="s">
        <v>27</v>
      </c>
    </row>
    <row r="199" spans="1:8" x14ac:dyDescent="0.2">
      <c r="A199" s="8" t="str">
        <f t="shared" si="3"/>
        <v>0198</v>
      </c>
      <c r="B199" s="9" t="s">
        <v>9</v>
      </c>
      <c r="C199" s="9" t="s">
        <v>65</v>
      </c>
      <c r="D199" s="10">
        <f ca="1">E199-18</f>
        <v>44180</v>
      </c>
      <c r="E199" s="10">
        <f ca="1">TODAY()-362</f>
        <v>44198</v>
      </c>
      <c r="F199" s="14">
        <v>0.4889</v>
      </c>
      <c r="G199" s="11">
        <v>1048200</v>
      </c>
      <c r="H199" s="9" t="s">
        <v>8</v>
      </c>
    </row>
    <row r="200" spans="1:8" x14ac:dyDescent="0.2">
      <c r="A200" s="8" t="str">
        <f t="shared" si="3"/>
        <v>0199</v>
      </c>
      <c r="B200" s="9" t="s">
        <v>45</v>
      </c>
      <c r="C200" s="9" t="s">
        <v>46</v>
      </c>
      <c r="D200" s="10">
        <f ca="1">E200-17</f>
        <v>44184</v>
      </c>
      <c r="E200" s="10">
        <f ca="1">TODAY()-359</f>
        <v>44201</v>
      </c>
      <c r="F200" s="14">
        <v>0.58560000000000001</v>
      </c>
      <c r="G200" s="11">
        <v>294800</v>
      </c>
      <c r="H200" s="9" t="s">
        <v>8</v>
      </c>
    </row>
    <row r="201" spans="1:8" x14ac:dyDescent="0.2">
      <c r="A201" s="8" t="str">
        <f t="shared" si="3"/>
        <v>0200</v>
      </c>
      <c r="B201" s="9" t="s">
        <v>22</v>
      </c>
      <c r="C201" s="9" t="s">
        <v>74</v>
      </c>
      <c r="D201" s="10">
        <f ca="1">E201-10</f>
        <v>44191</v>
      </c>
      <c r="E201" s="10">
        <f ca="1">TODAY()-359</f>
        <v>44201</v>
      </c>
      <c r="F201" s="14">
        <v>0.39360000000000001</v>
      </c>
      <c r="G201" s="11">
        <v>518400</v>
      </c>
      <c r="H201" s="9" t="s">
        <v>15</v>
      </c>
    </row>
    <row r="202" spans="1:8" x14ac:dyDescent="0.2">
      <c r="A202" s="8" t="str">
        <f t="shared" si="3"/>
        <v>0201</v>
      </c>
      <c r="B202" s="9" t="s">
        <v>9</v>
      </c>
      <c r="C202" s="9" t="s">
        <v>38</v>
      </c>
      <c r="D202" s="10">
        <f ca="1">E202-20</f>
        <v>44193</v>
      </c>
      <c r="E202" s="10">
        <f ca="1">TODAY()-347</f>
        <v>44213</v>
      </c>
      <c r="F202" s="14">
        <v>0.48499999999999999</v>
      </c>
      <c r="G202" s="11">
        <v>240800</v>
      </c>
      <c r="H202" s="9" t="s">
        <v>8</v>
      </c>
    </row>
    <row r="203" spans="1:8" x14ac:dyDescent="0.2">
      <c r="A203" s="8" t="str">
        <f t="shared" si="3"/>
        <v>0202</v>
      </c>
      <c r="B203" s="9" t="s">
        <v>9</v>
      </c>
      <c r="C203" s="9" t="s">
        <v>41</v>
      </c>
      <c r="D203" s="10">
        <f ca="1">E203-4</f>
        <v>44212</v>
      </c>
      <c r="E203" s="10">
        <f ca="1">TODAY()-344</f>
        <v>44216</v>
      </c>
      <c r="F203" s="14">
        <v>0.56989999999999996</v>
      </c>
      <c r="G203" s="11">
        <v>308300</v>
      </c>
      <c r="H203" s="9" t="s">
        <v>8</v>
      </c>
    </row>
    <row r="204" spans="1:8" x14ac:dyDescent="0.2">
      <c r="A204" s="8" t="str">
        <f t="shared" si="3"/>
        <v>0203</v>
      </c>
      <c r="B204" s="9" t="s">
        <v>13</v>
      </c>
      <c r="C204" s="9" t="s">
        <v>66</v>
      </c>
      <c r="D204" s="10">
        <f ca="1">E204-9</f>
        <v>44209</v>
      </c>
      <c r="E204" s="10">
        <f ca="1">TODAY()-342</f>
        <v>44218</v>
      </c>
      <c r="F204" s="14">
        <v>0.47620000000000001</v>
      </c>
      <c r="G204" s="11">
        <v>266400</v>
      </c>
      <c r="H204" s="9" t="s">
        <v>15</v>
      </c>
    </row>
    <row r="205" spans="1:8" x14ac:dyDescent="0.2">
      <c r="A205" s="8" t="str">
        <f t="shared" si="3"/>
        <v>0204</v>
      </c>
      <c r="B205" s="9" t="s">
        <v>56</v>
      </c>
      <c r="C205" s="9" t="s">
        <v>57</v>
      </c>
      <c r="D205" s="10">
        <f ca="1">E205-16</f>
        <v>44202</v>
      </c>
      <c r="E205" s="10">
        <f ca="1">TODAY()-342</f>
        <v>44218</v>
      </c>
      <c r="F205" s="14">
        <v>0.3669</v>
      </c>
      <c r="G205" s="11">
        <v>414900</v>
      </c>
      <c r="H205" s="9" t="s">
        <v>6</v>
      </c>
    </row>
    <row r="206" spans="1:8" x14ac:dyDescent="0.2">
      <c r="A206" s="8" t="str">
        <f t="shared" si="3"/>
        <v>0205</v>
      </c>
      <c r="B206" s="9" t="s">
        <v>16</v>
      </c>
      <c r="C206" s="9" t="s">
        <v>58</v>
      </c>
      <c r="D206" s="10">
        <f ca="1">E206-18</f>
        <v>44204</v>
      </c>
      <c r="E206" s="10">
        <f ca="1">TODAY()-338</f>
        <v>44222</v>
      </c>
      <c r="F206" s="14">
        <v>0.39029999999999998</v>
      </c>
      <c r="G206" s="11">
        <v>397300</v>
      </c>
      <c r="H206" s="9" t="s">
        <v>8</v>
      </c>
    </row>
    <row r="207" spans="1:8" x14ac:dyDescent="0.2">
      <c r="A207" s="8" t="str">
        <f t="shared" si="3"/>
        <v>0206</v>
      </c>
      <c r="B207" s="9" t="s">
        <v>56</v>
      </c>
      <c r="C207" s="9" t="s">
        <v>80</v>
      </c>
      <c r="D207" s="10">
        <f ca="1">E207-5</f>
        <v>44217</v>
      </c>
      <c r="E207" s="10">
        <f ca="1">TODAY()-338</f>
        <v>44222</v>
      </c>
      <c r="F207" s="14">
        <v>0.41220000000000001</v>
      </c>
      <c r="G207" s="11">
        <v>871000</v>
      </c>
      <c r="H207" s="9" t="s">
        <v>27</v>
      </c>
    </row>
    <row r="208" spans="1:8" x14ac:dyDescent="0.2">
      <c r="A208" s="8" t="str">
        <f t="shared" si="3"/>
        <v>0207</v>
      </c>
      <c r="B208" s="9" t="s">
        <v>20</v>
      </c>
      <c r="C208" s="9" t="s">
        <v>21</v>
      </c>
      <c r="D208" s="10">
        <f ca="1">E208-16</f>
        <v>44210</v>
      </c>
      <c r="E208" s="10">
        <f ca="1">TODAY()-334</f>
        <v>44226</v>
      </c>
      <c r="F208" s="14">
        <v>0.58730000000000004</v>
      </c>
      <c r="G208" s="11">
        <v>427600</v>
      </c>
      <c r="H208" s="9" t="s">
        <v>8</v>
      </c>
    </row>
    <row r="209" spans="1:8" x14ac:dyDescent="0.2">
      <c r="A209" s="8" t="str">
        <f t="shared" si="3"/>
        <v>0208</v>
      </c>
      <c r="B209" s="9" t="s">
        <v>16</v>
      </c>
      <c r="C209" s="9" t="s">
        <v>60</v>
      </c>
      <c r="D209" s="10">
        <f ca="1">E209-16</f>
        <v>44212</v>
      </c>
      <c r="E209" s="10">
        <f ca="1">TODAY()-332</f>
        <v>44228</v>
      </c>
      <c r="F209" s="14">
        <v>0.5786</v>
      </c>
      <c r="G209" s="11">
        <v>273500</v>
      </c>
      <c r="H209" s="9" t="s">
        <v>27</v>
      </c>
    </row>
    <row r="210" spans="1:8" x14ac:dyDescent="0.2">
      <c r="A210" s="8" t="str">
        <f t="shared" si="3"/>
        <v>0209</v>
      </c>
      <c r="B210" s="9" t="s">
        <v>16</v>
      </c>
      <c r="C210" s="9" t="s">
        <v>17</v>
      </c>
      <c r="D210" s="10">
        <f ca="1">E210-8</f>
        <v>44227</v>
      </c>
      <c r="E210" s="10">
        <f ca="1">TODAY()-325</f>
        <v>44235</v>
      </c>
      <c r="F210" s="14">
        <v>0.61660000000000004</v>
      </c>
      <c r="G210" s="11">
        <v>272500</v>
      </c>
      <c r="H210" s="9" t="s">
        <v>15</v>
      </c>
    </row>
    <row r="211" spans="1:8" x14ac:dyDescent="0.2">
      <c r="A211" s="8" t="str">
        <f t="shared" si="3"/>
        <v>0210</v>
      </c>
      <c r="B211" s="9" t="s">
        <v>20</v>
      </c>
      <c r="C211" s="9" t="s">
        <v>21</v>
      </c>
      <c r="D211" s="10">
        <f ca="1">E211-14</f>
        <v>44221</v>
      </c>
      <c r="E211" s="10">
        <f ca="1">TODAY()-325</f>
        <v>44235</v>
      </c>
      <c r="F211" s="14">
        <v>0.53010000000000002</v>
      </c>
      <c r="G211" s="11">
        <v>273300</v>
      </c>
      <c r="H211" s="9" t="s">
        <v>8</v>
      </c>
    </row>
    <row r="212" spans="1:8" x14ac:dyDescent="0.2">
      <c r="A212" s="8" t="str">
        <f t="shared" si="3"/>
        <v>0211</v>
      </c>
      <c r="B212" s="9" t="s">
        <v>42</v>
      </c>
      <c r="C212" s="9" t="s">
        <v>84</v>
      </c>
      <c r="D212" s="10">
        <f ca="1">E212-19</f>
        <v>44221</v>
      </c>
      <c r="E212" s="10">
        <f ca="1">TODAY()-320</f>
        <v>44240</v>
      </c>
      <c r="F212" s="14">
        <v>0.48709999999999998</v>
      </c>
      <c r="G212" s="11">
        <v>645500</v>
      </c>
      <c r="H212" s="9" t="s">
        <v>8</v>
      </c>
    </row>
    <row r="213" spans="1:8" x14ac:dyDescent="0.2">
      <c r="A213" s="8" t="str">
        <f t="shared" si="3"/>
        <v>0212</v>
      </c>
      <c r="B213" s="9" t="s">
        <v>34</v>
      </c>
      <c r="C213" s="9" t="s">
        <v>59</v>
      </c>
      <c r="D213" s="10">
        <f ca="1">E213-10</f>
        <v>44231</v>
      </c>
      <c r="E213" s="10">
        <f ca="1">TODAY()-319</f>
        <v>44241</v>
      </c>
      <c r="F213" s="14">
        <v>0.44740000000000002</v>
      </c>
      <c r="G213" s="11">
        <v>282300</v>
      </c>
      <c r="H213" s="9" t="s">
        <v>8</v>
      </c>
    </row>
    <row r="214" spans="1:8" x14ac:dyDescent="0.2">
      <c r="A214" s="8" t="str">
        <f t="shared" si="3"/>
        <v>0213</v>
      </c>
      <c r="B214" s="9" t="s">
        <v>11</v>
      </c>
      <c r="C214" s="9" t="s">
        <v>19</v>
      </c>
      <c r="D214" s="10">
        <f ca="1">E214-9</f>
        <v>44232</v>
      </c>
      <c r="E214" s="10">
        <f ca="1">TODAY()-319</f>
        <v>44241</v>
      </c>
      <c r="F214" s="14">
        <v>0.59930000000000005</v>
      </c>
      <c r="G214" s="11">
        <v>253600</v>
      </c>
      <c r="H214" s="9" t="s">
        <v>8</v>
      </c>
    </row>
    <row r="215" spans="1:8" x14ac:dyDescent="0.2">
      <c r="A215" s="8" t="str">
        <f t="shared" si="3"/>
        <v>0214</v>
      </c>
      <c r="B215" s="9" t="s">
        <v>56</v>
      </c>
      <c r="C215" s="9" t="s">
        <v>80</v>
      </c>
      <c r="D215" s="10">
        <f ca="1">E215-11</f>
        <v>44238</v>
      </c>
      <c r="E215" s="10">
        <f ca="1">TODAY()-311</f>
        <v>44249</v>
      </c>
      <c r="F215" s="14">
        <v>0.53169999999999995</v>
      </c>
      <c r="G215" s="11">
        <v>290600</v>
      </c>
      <c r="H215" s="9" t="s">
        <v>27</v>
      </c>
    </row>
    <row r="216" spans="1:8" x14ac:dyDescent="0.2">
      <c r="A216" s="8" t="str">
        <f t="shared" si="3"/>
        <v>0215</v>
      </c>
      <c r="B216" s="9" t="s">
        <v>13</v>
      </c>
      <c r="C216" s="9" t="s">
        <v>79</v>
      </c>
      <c r="D216" s="10">
        <f ca="1">E216-6</f>
        <v>44246</v>
      </c>
      <c r="E216" s="10">
        <f ca="1">TODAY()-308</f>
        <v>44252</v>
      </c>
      <c r="F216" s="14">
        <v>0.62709999999999999</v>
      </c>
      <c r="G216" s="11">
        <v>673500</v>
      </c>
      <c r="H216" s="9" t="s">
        <v>27</v>
      </c>
    </row>
    <row r="217" spans="1:8" x14ac:dyDescent="0.2">
      <c r="A217" s="8" t="str">
        <f t="shared" si="3"/>
        <v>0216</v>
      </c>
      <c r="B217" s="9" t="s">
        <v>32</v>
      </c>
      <c r="C217" s="9" t="s">
        <v>33</v>
      </c>
      <c r="D217" s="10">
        <f ca="1">E217-9</f>
        <v>44246</v>
      </c>
      <c r="E217" s="10">
        <f ca="1">TODAY()-305</f>
        <v>44255</v>
      </c>
      <c r="F217" s="14">
        <v>0.56230000000000002</v>
      </c>
      <c r="G217" s="11">
        <v>452300</v>
      </c>
      <c r="H217" s="9" t="s">
        <v>8</v>
      </c>
    </row>
    <row r="218" spans="1:8" x14ac:dyDescent="0.2">
      <c r="A218" s="8" t="str">
        <f t="shared" si="3"/>
        <v>0217</v>
      </c>
      <c r="B218" s="9" t="s">
        <v>13</v>
      </c>
      <c r="C218" s="9" t="s">
        <v>66</v>
      </c>
      <c r="D218" s="10">
        <f ca="1">E218-20</f>
        <v>44235</v>
      </c>
      <c r="E218" s="10">
        <f ca="1">TODAY()-305</f>
        <v>44255</v>
      </c>
      <c r="F218" s="14">
        <v>0.41260000000000002</v>
      </c>
      <c r="G218" s="11">
        <v>322900</v>
      </c>
      <c r="H218" s="9" t="s">
        <v>15</v>
      </c>
    </row>
    <row r="219" spans="1:8" x14ac:dyDescent="0.2">
      <c r="A219" s="8" t="str">
        <f t="shared" si="3"/>
        <v>0218</v>
      </c>
      <c r="B219" s="9" t="s">
        <v>9</v>
      </c>
      <c r="C219" s="9" t="s">
        <v>65</v>
      </c>
      <c r="D219" s="10">
        <f ca="1">E219-2</f>
        <v>44253</v>
      </c>
      <c r="E219" s="10">
        <f ca="1">TODAY()-305</f>
        <v>44255</v>
      </c>
      <c r="F219" s="14">
        <v>0.63009999999999999</v>
      </c>
      <c r="G219" s="11">
        <v>298400</v>
      </c>
      <c r="H219" s="9" t="s">
        <v>8</v>
      </c>
    </row>
    <row r="220" spans="1:8" x14ac:dyDescent="0.2">
      <c r="A220" s="8" t="str">
        <f t="shared" si="3"/>
        <v>0219</v>
      </c>
      <c r="B220" s="9" t="s">
        <v>34</v>
      </c>
      <c r="C220" s="9" t="s">
        <v>70</v>
      </c>
      <c r="D220" s="10">
        <f ca="1">E220-12</f>
        <v>44245</v>
      </c>
      <c r="E220" s="10">
        <f ca="1">TODAY()-303</f>
        <v>44257</v>
      </c>
      <c r="F220" s="14">
        <v>0.53810000000000002</v>
      </c>
      <c r="G220" s="11">
        <v>253100</v>
      </c>
      <c r="H220" s="9" t="s">
        <v>8</v>
      </c>
    </row>
    <row r="221" spans="1:8" x14ac:dyDescent="0.2">
      <c r="A221" s="8" t="str">
        <f t="shared" si="3"/>
        <v>0220</v>
      </c>
      <c r="B221" s="9" t="s">
        <v>13</v>
      </c>
      <c r="C221" s="9" t="s">
        <v>66</v>
      </c>
      <c r="D221" s="10">
        <f ca="1">E221-9</f>
        <v>44248</v>
      </c>
      <c r="E221" s="10">
        <f ca="1">TODAY()-303</f>
        <v>44257</v>
      </c>
      <c r="F221" s="14">
        <v>0.39639999999999997</v>
      </c>
      <c r="G221" s="11">
        <v>313100</v>
      </c>
      <c r="H221" s="9" t="s">
        <v>15</v>
      </c>
    </row>
    <row r="222" spans="1:8" x14ac:dyDescent="0.2">
      <c r="A222" s="8" t="str">
        <f t="shared" si="3"/>
        <v>0221</v>
      </c>
      <c r="B222" s="9" t="s">
        <v>56</v>
      </c>
      <c r="C222" s="9" t="s">
        <v>80</v>
      </c>
      <c r="D222" s="10">
        <f ca="1">E222-13</f>
        <v>44253</v>
      </c>
      <c r="E222" s="10">
        <f ca="1">TODAY()-294</f>
        <v>44266</v>
      </c>
      <c r="F222" s="14">
        <v>0.64759999999999995</v>
      </c>
      <c r="G222" s="11">
        <v>296400</v>
      </c>
      <c r="H222" s="9" t="s">
        <v>27</v>
      </c>
    </row>
    <row r="223" spans="1:8" x14ac:dyDescent="0.2">
      <c r="A223" s="8" t="str">
        <f t="shared" si="3"/>
        <v>0222</v>
      </c>
      <c r="B223" s="9" t="s">
        <v>11</v>
      </c>
      <c r="C223" s="9" t="s">
        <v>19</v>
      </c>
      <c r="D223" s="10">
        <f ca="1">E223-20</f>
        <v>44252</v>
      </c>
      <c r="E223" s="10">
        <f ca="1">TODAY()-288</f>
        <v>44272</v>
      </c>
      <c r="F223" s="14">
        <v>0.49530000000000002</v>
      </c>
      <c r="G223" s="11">
        <v>276700</v>
      </c>
      <c r="H223" s="9" t="s">
        <v>8</v>
      </c>
    </row>
    <row r="224" spans="1:8" x14ac:dyDescent="0.2">
      <c r="A224" s="8" t="str">
        <f t="shared" si="3"/>
        <v>0223</v>
      </c>
      <c r="B224" s="9" t="s">
        <v>29</v>
      </c>
      <c r="C224" s="9" t="s">
        <v>64</v>
      </c>
      <c r="D224" s="10">
        <f ca="1">E224-9</f>
        <v>44266</v>
      </c>
      <c r="E224" s="10">
        <f ca="1">TODAY()-285</f>
        <v>44275</v>
      </c>
      <c r="F224" s="14">
        <v>0.49359999999999998</v>
      </c>
      <c r="G224" s="11">
        <v>254900</v>
      </c>
      <c r="H224" s="9" t="s">
        <v>27</v>
      </c>
    </row>
    <row r="225" spans="1:8" x14ac:dyDescent="0.2">
      <c r="A225" s="8" t="str">
        <f t="shared" si="3"/>
        <v>0224</v>
      </c>
      <c r="B225" s="9" t="s">
        <v>34</v>
      </c>
      <c r="C225" s="9" t="s">
        <v>70</v>
      </c>
      <c r="D225" s="10">
        <f ca="1">E225-14</f>
        <v>44266</v>
      </c>
      <c r="E225" s="10">
        <f ca="1">TODAY()-280</f>
        <v>44280</v>
      </c>
      <c r="F225" s="14">
        <v>0.62</v>
      </c>
      <c r="G225" s="11">
        <v>415800</v>
      </c>
      <c r="H225" s="9" t="s">
        <v>8</v>
      </c>
    </row>
    <row r="226" spans="1:8" x14ac:dyDescent="0.2">
      <c r="A226" s="8" t="str">
        <f t="shared" si="3"/>
        <v>0225</v>
      </c>
      <c r="B226" s="9" t="s">
        <v>9</v>
      </c>
      <c r="C226" s="9" t="s">
        <v>65</v>
      </c>
      <c r="D226" s="10">
        <f ca="1">E226-20</f>
        <v>44261</v>
      </c>
      <c r="E226" s="10">
        <f ca="1">TODAY()-279</f>
        <v>44281</v>
      </c>
      <c r="F226" s="14">
        <v>0.58220000000000005</v>
      </c>
      <c r="G226" s="11">
        <v>414200</v>
      </c>
      <c r="H226" s="9" t="s">
        <v>8</v>
      </c>
    </row>
    <row r="227" spans="1:8" x14ac:dyDescent="0.2">
      <c r="A227" s="8" t="str">
        <f t="shared" si="3"/>
        <v>0226</v>
      </c>
      <c r="B227" s="9" t="s">
        <v>42</v>
      </c>
      <c r="C227" s="9" t="s">
        <v>84</v>
      </c>
      <c r="D227" s="10">
        <f ca="1">E227-17</f>
        <v>44267</v>
      </c>
      <c r="E227" s="10">
        <f ca="1">TODAY()-276</f>
        <v>44284</v>
      </c>
      <c r="F227" s="14">
        <v>0.48570000000000002</v>
      </c>
      <c r="G227" s="11">
        <v>271800</v>
      </c>
      <c r="H227" s="9" t="s">
        <v>8</v>
      </c>
    </row>
    <row r="228" spans="1:8" x14ac:dyDescent="0.2">
      <c r="A228" s="8" t="str">
        <f t="shared" si="3"/>
        <v>0227</v>
      </c>
      <c r="B228" s="9" t="s">
        <v>9</v>
      </c>
      <c r="C228" s="9" t="s">
        <v>65</v>
      </c>
      <c r="D228" s="10">
        <f ca="1">E228-21</f>
        <v>44266</v>
      </c>
      <c r="E228" s="10">
        <f ca="1">TODAY()-273</f>
        <v>44287</v>
      </c>
      <c r="F228" s="14">
        <v>0.50090000000000001</v>
      </c>
      <c r="G228" s="11">
        <v>242100</v>
      </c>
      <c r="H228" s="9" t="s">
        <v>8</v>
      </c>
    </row>
    <row r="229" spans="1:8" x14ac:dyDescent="0.2">
      <c r="A229" s="8" t="str">
        <f t="shared" si="3"/>
        <v>0228</v>
      </c>
      <c r="B229" s="9" t="s">
        <v>56</v>
      </c>
      <c r="C229" s="9" t="s">
        <v>80</v>
      </c>
      <c r="D229" s="10">
        <f ca="1">E229-3</f>
        <v>44291</v>
      </c>
      <c r="E229" s="10">
        <f ca="1">TODAY()-266</f>
        <v>44294</v>
      </c>
      <c r="F229" s="14">
        <v>0.63290000000000002</v>
      </c>
      <c r="G229" s="11">
        <v>266000</v>
      </c>
      <c r="H229" s="9" t="s">
        <v>27</v>
      </c>
    </row>
    <row r="230" spans="1:8" x14ac:dyDescent="0.2">
      <c r="A230" s="8" t="str">
        <f t="shared" si="3"/>
        <v>0229</v>
      </c>
      <c r="B230" s="9" t="s">
        <v>20</v>
      </c>
      <c r="C230" s="9" t="s">
        <v>21</v>
      </c>
      <c r="D230" s="10">
        <f ca="1">E230-22</f>
        <v>44274</v>
      </c>
      <c r="E230" s="10">
        <f ca="1">TODAY()-264</f>
        <v>44296</v>
      </c>
      <c r="F230" s="14">
        <v>0.39479999999999998</v>
      </c>
      <c r="G230" s="11">
        <v>291800</v>
      </c>
      <c r="H230" s="9" t="s">
        <v>8</v>
      </c>
    </row>
    <row r="231" spans="1:8" x14ac:dyDescent="0.2">
      <c r="A231" s="8" t="str">
        <f t="shared" si="3"/>
        <v>0230</v>
      </c>
      <c r="B231" s="9" t="s">
        <v>34</v>
      </c>
      <c r="C231" s="9" t="s">
        <v>37</v>
      </c>
      <c r="D231" s="10">
        <f ca="1">E231-19</f>
        <v>44278</v>
      </c>
      <c r="E231" s="10">
        <f ca="1">TODAY()-263</f>
        <v>44297</v>
      </c>
      <c r="F231" s="14">
        <v>0.45400000000000001</v>
      </c>
      <c r="G231" s="11">
        <v>255800</v>
      </c>
      <c r="H231" s="9" t="s">
        <v>15</v>
      </c>
    </row>
    <row r="232" spans="1:8" x14ac:dyDescent="0.2">
      <c r="A232" s="8" t="str">
        <f t="shared" si="3"/>
        <v>0231</v>
      </c>
      <c r="B232" s="9" t="s">
        <v>39</v>
      </c>
      <c r="C232" s="9" t="s">
        <v>93</v>
      </c>
      <c r="D232" s="10">
        <f ca="1">E232-5</f>
        <v>44296</v>
      </c>
      <c r="E232" s="10">
        <f ca="1">TODAY()-259</f>
        <v>44301</v>
      </c>
      <c r="F232" s="14">
        <v>0.54339999999999999</v>
      </c>
      <c r="G232" s="11">
        <v>288400</v>
      </c>
      <c r="H232" s="9" t="s">
        <v>27</v>
      </c>
    </row>
    <row r="233" spans="1:8" x14ac:dyDescent="0.2">
      <c r="A233" s="8" t="str">
        <f t="shared" si="3"/>
        <v>0232</v>
      </c>
      <c r="B233" s="9" t="s">
        <v>13</v>
      </c>
      <c r="C233" s="9" t="s">
        <v>14</v>
      </c>
      <c r="D233" s="10">
        <f ca="1">E233-5</f>
        <v>44298</v>
      </c>
      <c r="E233" s="10">
        <f ca="1">TODAY()-257</f>
        <v>44303</v>
      </c>
      <c r="F233" s="14">
        <v>0.48039999999999999</v>
      </c>
      <c r="G233" s="11">
        <v>336200</v>
      </c>
      <c r="H233" s="9" t="s">
        <v>15</v>
      </c>
    </row>
    <row r="234" spans="1:8" x14ac:dyDescent="0.2">
      <c r="A234" s="8" t="str">
        <f t="shared" si="3"/>
        <v>0233</v>
      </c>
      <c r="B234" s="9" t="s">
        <v>42</v>
      </c>
      <c r="C234" s="9" t="s">
        <v>72</v>
      </c>
      <c r="D234" s="10">
        <f ca="1">E234-11</f>
        <v>44293</v>
      </c>
      <c r="E234" s="10">
        <f ca="1">TODAY()-256</f>
        <v>44304</v>
      </c>
      <c r="F234" s="14">
        <v>0.50449999999999995</v>
      </c>
      <c r="G234" s="11">
        <v>389000</v>
      </c>
      <c r="H234" s="9" t="s">
        <v>6</v>
      </c>
    </row>
    <row r="235" spans="1:8" x14ac:dyDescent="0.2">
      <c r="A235" s="8" t="str">
        <f t="shared" si="3"/>
        <v>0234</v>
      </c>
      <c r="B235" s="9" t="s">
        <v>16</v>
      </c>
      <c r="C235" s="9" t="s">
        <v>54</v>
      </c>
      <c r="D235" s="10">
        <f ca="1">E235-5</f>
        <v>44307</v>
      </c>
      <c r="E235" s="10">
        <f ca="1">TODAY()-248</f>
        <v>44312</v>
      </c>
      <c r="F235" s="14">
        <v>0.50819999999999999</v>
      </c>
      <c r="G235" s="11">
        <v>237300</v>
      </c>
      <c r="H235" s="9" t="s">
        <v>15</v>
      </c>
    </row>
    <row r="236" spans="1:8" x14ac:dyDescent="0.2">
      <c r="A236" s="8" t="str">
        <f t="shared" si="3"/>
        <v>0235</v>
      </c>
      <c r="B236" s="9" t="s">
        <v>39</v>
      </c>
      <c r="C236" s="9" t="s">
        <v>93</v>
      </c>
      <c r="D236" s="10">
        <f ca="1">E236-21</f>
        <v>44292</v>
      </c>
      <c r="E236" s="10">
        <f ca="1">TODAY()-247</f>
        <v>44313</v>
      </c>
      <c r="F236" s="14">
        <v>0.54559999999999997</v>
      </c>
      <c r="G236" s="11">
        <v>292400</v>
      </c>
      <c r="H236" s="9" t="s">
        <v>27</v>
      </c>
    </row>
    <row r="237" spans="1:8" x14ac:dyDescent="0.2">
      <c r="A237" s="8" t="str">
        <f t="shared" si="3"/>
        <v>0236</v>
      </c>
      <c r="B237" s="9" t="s">
        <v>29</v>
      </c>
      <c r="C237" s="9" t="s">
        <v>64</v>
      </c>
      <c r="D237" s="10">
        <f ca="1">E237-10</f>
        <v>44305</v>
      </c>
      <c r="E237" s="10">
        <f ca="1">TODAY()-245</f>
        <v>44315</v>
      </c>
      <c r="F237" s="14">
        <v>0.38390000000000002</v>
      </c>
      <c r="G237" s="11">
        <v>297800</v>
      </c>
      <c r="H237" s="9" t="s">
        <v>27</v>
      </c>
    </row>
    <row r="238" spans="1:8" x14ac:dyDescent="0.2">
      <c r="A238" s="8" t="str">
        <f t="shared" si="3"/>
        <v>0237</v>
      </c>
      <c r="B238" s="9" t="s">
        <v>28</v>
      </c>
      <c r="C238" s="9" t="s">
        <v>36</v>
      </c>
      <c r="D238" s="10">
        <f ca="1">E238-16</f>
        <v>44305</v>
      </c>
      <c r="E238" s="10">
        <f ca="1">TODAY()-239</f>
        <v>44321</v>
      </c>
      <c r="F238" s="14">
        <v>0.39810000000000001</v>
      </c>
      <c r="G238" s="11">
        <v>286300</v>
      </c>
      <c r="H238" s="9" t="s">
        <v>8</v>
      </c>
    </row>
    <row r="239" spans="1:8" x14ac:dyDescent="0.2">
      <c r="A239" s="8" t="str">
        <f t="shared" si="3"/>
        <v>0238</v>
      </c>
      <c r="B239" s="9" t="s">
        <v>22</v>
      </c>
      <c r="C239" s="9" t="s">
        <v>90</v>
      </c>
      <c r="D239" s="10">
        <f ca="1">E239-4</f>
        <v>44318</v>
      </c>
      <c r="E239" s="10">
        <f ca="1">TODAY()-238</f>
        <v>44322</v>
      </c>
      <c r="F239" s="14">
        <v>0.35599999999999998</v>
      </c>
      <c r="G239" s="11">
        <v>489700</v>
      </c>
      <c r="H239" s="9" t="s">
        <v>27</v>
      </c>
    </row>
    <row r="240" spans="1:8" x14ac:dyDescent="0.2">
      <c r="A240" s="8" t="str">
        <f t="shared" si="3"/>
        <v>0239</v>
      </c>
      <c r="B240" s="9" t="s">
        <v>34</v>
      </c>
      <c r="C240" s="9" t="s">
        <v>35</v>
      </c>
      <c r="D240" s="10">
        <f ca="1">E240-4</f>
        <v>44320</v>
      </c>
      <c r="E240" s="10">
        <f ca="1">TODAY()-236</f>
        <v>44324</v>
      </c>
      <c r="F240" s="14">
        <v>0.5282</v>
      </c>
      <c r="G240" s="11">
        <v>347500</v>
      </c>
      <c r="H240" s="9" t="s">
        <v>6</v>
      </c>
    </row>
    <row r="241" spans="1:8" x14ac:dyDescent="0.2">
      <c r="A241" s="8" t="str">
        <f t="shared" si="3"/>
        <v>0240</v>
      </c>
      <c r="B241" s="9" t="s">
        <v>16</v>
      </c>
      <c r="C241" s="9" t="s">
        <v>60</v>
      </c>
      <c r="D241" s="10">
        <f ca="1">E241-3</f>
        <v>44324</v>
      </c>
      <c r="E241" s="10">
        <f ca="1">TODAY()-233</f>
        <v>44327</v>
      </c>
      <c r="F241" s="14">
        <v>0.63149999999999995</v>
      </c>
      <c r="G241" s="11">
        <v>253000</v>
      </c>
      <c r="H241" s="9" t="s">
        <v>27</v>
      </c>
    </row>
    <row r="242" spans="1:8" x14ac:dyDescent="0.2">
      <c r="A242" s="8" t="str">
        <f t="shared" si="3"/>
        <v>0241</v>
      </c>
      <c r="B242" s="9" t="s">
        <v>9</v>
      </c>
      <c r="C242" s="9" t="s">
        <v>10</v>
      </c>
      <c r="D242" s="10">
        <f ca="1">E242-19</f>
        <v>44312</v>
      </c>
      <c r="E242" s="10">
        <f ca="1">TODAY()-229</f>
        <v>44331</v>
      </c>
      <c r="F242" s="14">
        <v>0.65659999999999996</v>
      </c>
      <c r="G242" s="11">
        <v>293500</v>
      </c>
      <c r="H242" s="9" t="s">
        <v>6</v>
      </c>
    </row>
    <row r="243" spans="1:8" x14ac:dyDescent="0.2">
      <c r="A243" s="8" t="str">
        <f t="shared" si="3"/>
        <v>0242</v>
      </c>
      <c r="B243" s="9" t="s">
        <v>29</v>
      </c>
      <c r="C243" s="9" t="s">
        <v>75</v>
      </c>
      <c r="D243" s="10">
        <f ca="1">E243-7</f>
        <v>44327</v>
      </c>
      <c r="E243" s="10">
        <f ca="1">TODAY()-226</f>
        <v>44334</v>
      </c>
      <c r="F243" s="14">
        <v>0.4647</v>
      </c>
      <c r="G243" s="11">
        <v>274400</v>
      </c>
      <c r="H243" s="9" t="s">
        <v>15</v>
      </c>
    </row>
    <row r="244" spans="1:8" x14ac:dyDescent="0.2">
      <c r="A244" s="8" t="str">
        <f t="shared" si="3"/>
        <v>0243</v>
      </c>
      <c r="B244" s="9" t="s">
        <v>11</v>
      </c>
      <c r="C244" s="9" t="s">
        <v>52</v>
      </c>
      <c r="D244" s="10">
        <f ca="1">E244-17</f>
        <v>44319</v>
      </c>
      <c r="E244" s="10">
        <f ca="1">TODAY()-224</f>
        <v>44336</v>
      </c>
      <c r="F244" s="14">
        <v>0.53249999999999997</v>
      </c>
      <c r="G244" s="11">
        <v>276000</v>
      </c>
      <c r="H244" s="9" t="s">
        <v>8</v>
      </c>
    </row>
    <row r="245" spans="1:8" x14ac:dyDescent="0.2">
      <c r="A245" s="8" t="str">
        <f t="shared" si="3"/>
        <v>0244</v>
      </c>
      <c r="B245" s="9" t="s">
        <v>28</v>
      </c>
      <c r="C245" s="9" t="s">
        <v>73</v>
      </c>
      <c r="D245" s="10">
        <f ca="1">E245-2</f>
        <v>44335</v>
      </c>
      <c r="E245" s="10">
        <f ca="1">TODAY()-223</f>
        <v>44337</v>
      </c>
      <c r="F245" s="14">
        <v>0.63790000000000002</v>
      </c>
      <c r="G245" s="11">
        <v>394700</v>
      </c>
      <c r="H245" s="9" t="s">
        <v>8</v>
      </c>
    </row>
    <row r="246" spans="1:8" x14ac:dyDescent="0.2">
      <c r="A246" s="8" t="str">
        <f t="shared" si="3"/>
        <v>0245</v>
      </c>
      <c r="B246" s="9" t="s">
        <v>29</v>
      </c>
      <c r="C246" s="9" t="s">
        <v>44</v>
      </c>
      <c r="D246" s="10">
        <f ca="1">E246-18</f>
        <v>44322</v>
      </c>
      <c r="E246" s="10">
        <f ca="1">TODAY()-220</f>
        <v>44340</v>
      </c>
      <c r="F246" s="14">
        <v>0.57540000000000002</v>
      </c>
      <c r="G246" s="11">
        <v>251100</v>
      </c>
      <c r="H246" s="9" t="s">
        <v>15</v>
      </c>
    </row>
    <row r="247" spans="1:8" x14ac:dyDescent="0.2">
      <c r="A247" s="8" t="str">
        <f t="shared" si="3"/>
        <v>0246</v>
      </c>
      <c r="B247" s="9" t="s">
        <v>45</v>
      </c>
      <c r="C247" s="9" t="s">
        <v>62</v>
      </c>
      <c r="D247" s="10">
        <f ca="1">E247-12</f>
        <v>44333</v>
      </c>
      <c r="E247" s="10">
        <f ca="1">TODAY()-215</f>
        <v>44345</v>
      </c>
      <c r="F247" s="14">
        <v>0.38619999999999999</v>
      </c>
      <c r="G247" s="11">
        <v>526100</v>
      </c>
      <c r="H247" s="9" t="s">
        <v>8</v>
      </c>
    </row>
    <row r="248" spans="1:8" x14ac:dyDescent="0.2">
      <c r="A248" s="8" t="str">
        <f t="shared" si="3"/>
        <v>0247</v>
      </c>
      <c r="B248" s="9" t="s">
        <v>34</v>
      </c>
      <c r="C248" s="9" t="s">
        <v>69</v>
      </c>
      <c r="D248" s="10">
        <f ca="1">E248-11</f>
        <v>44339</v>
      </c>
      <c r="E248" s="10">
        <f ca="1">TODAY()-210</f>
        <v>44350</v>
      </c>
      <c r="F248" s="14">
        <v>0.39529999999999998</v>
      </c>
      <c r="G248" s="11">
        <v>274500</v>
      </c>
      <c r="H248" s="9" t="s">
        <v>8</v>
      </c>
    </row>
    <row r="249" spans="1:8" x14ac:dyDescent="0.2">
      <c r="A249" s="8" t="str">
        <f t="shared" si="3"/>
        <v>0248</v>
      </c>
      <c r="B249" s="9" t="s">
        <v>56</v>
      </c>
      <c r="C249" s="9" t="s">
        <v>57</v>
      </c>
      <c r="D249" s="10">
        <f ca="1">E249-15</f>
        <v>44346</v>
      </c>
      <c r="E249" s="10">
        <f ca="1">TODAY()-199</f>
        <v>44361</v>
      </c>
      <c r="F249" s="14">
        <v>0.4778</v>
      </c>
      <c r="G249" s="11">
        <v>417500</v>
      </c>
      <c r="H249" s="9" t="s">
        <v>6</v>
      </c>
    </row>
    <row r="250" spans="1:8" x14ac:dyDescent="0.2">
      <c r="A250" s="8" t="str">
        <f t="shared" si="3"/>
        <v>0249</v>
      </c>
      <c r="B250" s="9" t="s">
        <v>22</v>
      </c>
      <c r="C250" s="9" t="s">
        <v>23</v>
      </c>
      <c r="D250" s="10">
        <f ca="1">E250-6</f>
        <v>44358</v>
      </c>
      <c r="E250" s="10">
        <f ca="1">TODAY()-196</f>
        <v>44364</v>
      </c>
      <c r="F250" s="14">
        <v>0.36309999999999998</v>
      </c>
      <c r="G250" s="11">
        <v>467500</v>
      </c>
      <c r="H250" s="9" t="s">
        <v>15</v>
      </c>
    </row>
    <row r="251" spans="1:8" x14ac:dyDescent="0.2">
      <c r="A251" s="8" t="str">
        <f t="shared" ref="A251:A303" si="4">TEXT(ROW()-1,"0000")</f>
        <v>0250</v>
      </c>
      <c r="B251" s="9" t="s">
        <v>39</v>
      </c>
      <c r="C251" s="9" t="s">
        <v>61</v>
      </c>
      <c r="D251" s="10">
        <f ca="1">E251-11</f>
        <v>44356</v>
      </c>
      <c r="E251" s="10">
        <f ca="1">TODAY()-193</f>
        <v>44367</v>
      </c>
      <c r="F251" s="14">
        <v>0.4773</v>
      </c>
      <c r="G251" s="11">
        <v>274000</v>
      </c>
      <c r="H251" s="9" t="s">
        <v>6</v>
      </c>
    </row>
    <row r="252" spans="1:8" x14ac:dyDescent="0.2">
      <c r="A252" s="8" t="str">
        <f t="shared" si="4"/>
        <v>0251</v>
      </c>
      <c r="B252" s="9" t="s">
        <v>28</v>
      </c>
      <c r="C252" s="9" t="s">
        <v>36</v>
      </c>
      <c r="D252" s="10">
        <f ca="1">E252-18</f>
        <v>44349</v>
      </c>
      <c r="E252" s="10">
        <f ca="1">TODAY()-193</f>
        <v>44367</v>
      </c>
      <c r="F252" s="14">
        <v>0.55930000000000002</v>
      </c>
      <c r="G252" s="11">
        <v>249800</v>
      </c>
      <c r="H252" s="9" t="s">
        <v>8</v>
      </c>
    </row>
    <row r="253" spans="1:8" x14ac:dyDescent="0.2">
      <c r="A253" s="8" t="str">
        <f t="shared" si="4"/>
        <v>0252</v>
      </c>
      <c r="B253" s="9" t="s">
        <v>25</v>
      </c>
      <c r="C253" s="9" t="s">
        <v>26</v>
      </c>
      <c r="D253" s="10">
        <f ca="1">E253-22</f>
        <v>44347</v>
      </c>
      <c r="E253" s="10">
        <f ca="1">TODAY()-191</f>
        <v>44369</v>
      </c>
      <c r="F253" s="14">
        <v>0.56359999999999999</v>
      </c>
      <c r="G253" s="11">
        <v>415900</v>
      </c>
      <c r="H253" s="9" t="s">
        <v>27</v>
      </c>
    </row>
    <row r="254" spans="1:8" x14ac:dyDescent="0.2">
      <c r="A254" s="8" t="str">
        <f t="shared" si="4"/>
        <v>0253</v>
      </c>
      <c r="B254" s="9" t="s">
        <v>42</v>
      </c>
      <c r="C254" s="9" t="s">
        <v>83</v>
      </c>
      <c r="D254" s="10">
        <f ca="1">E254-9</f>
        <v>44367</v>
      </c>
      <c r="E254" s="10">
        <f ca="1">TODAY()-184</f>
        <v>44376</v>
      </c>
      <c r="F254" s="14">
        <v>0.44330000000000003</v>
      </c>
      <c r="G254" s="11">
        <v>282000</v>
      </c>
      <c r="H254" s="9" t="s">
        <v>15</v>
      </c>
    </row>
    <row r="255" spans="1:8" x14ac:dyDescent="0.2">
      <c r="A255" s="8" t="str">
        <f t="shared" si="4"/>
        <v>0254</v>
      </c>
      <c r="B255" s="9" t="s">
        <v>22</v>
      </c>
      <c r="C255" s="9" t="s">
        <v>74</v>
      </c>
      <c r="D255" s="10">
        <f ca="1">E255-9</f>
        <v>44368</v>
      </c>
      <c r="E255" s="10">
        <f ca="1">TODAY()-183</f>
        <v>44377</v>
      </c>
      <c r="F255" s="14">
        <v>0.65310000000000001</v>
      </c>
      <c r="G255" s="11">
        <v>283900</v>
      </c>
      <c r="H255" s="9" t="s">
        <v>15</v>
      </c>
    </row>
    <row r="256" spans="1:8" x14ac:dyDescent="0.2">
      <c r="A256" s="8" t="str">
        <f t="shared" si="4"/>
        <v>0255</v>
      </c>
      <c r="B256" s="9" t="s">
        <v>13</v>
      </c>
      <c r="C256" s="9" t="s">
        <v>14</v>
      </c>
      <c r="D256" s="10">
        <f ca="1">E256-19</f>
        <v>44359</v>
      </c>
      <c r="E256" s="10">
        <f ca="1">TODAY()-182</f>
        <v>44378</v>
      </c>
      <c r="F256" s="14">
        <v>0.48759999999999998</v>
      </c>
      <c r="G256" s="11">
        <v>820600</v>
      </c>
      <c r="H256" s="9" t="s">
        <v>15</v>
      </c>
    </row>
    <row r="257" spans="1:8" x14ac:dyDescent="0.2">
      <c r="A257" s="8" t="str">
        <f t="shared" si="4"/>
        <v>0256</v>
      </c>
      <c r="B257" s="9" t="s">
        <v>42</v>
      </c>
      <c r="C257" s="9" t="s">
        <v>43</v>
      </c>
      <c r="D257" s="10">
        <f ca="1">E257-9</f>
        <v>44370</v>
      </c>
      <c r="E257" s="10">
        <f ca="1">TODAY()-181</f>
        <v>44379</v>
      </c>
      <c r="F257" s="14">
        <v>0.4128</v>
      </c>
      <c r="G257" s="11">
        <v>405600</v>
      </c>
      <c r="H257" s="9" t="s">
        <v>6</v>
      </c>
    </row>
    <row r="258" spans="1:8" x14ac:dyDescent="0.2">
      <c r="A258" s="8" t="str">
        <f t="shared" si="4"/>
        <v>0257</v>
      </c>
      <c r="B258" s="9" t="s">
        <v>42</v>
      </c>
      <c r="C258" s="9" t="s">
        <v>43</v>
      </c>
      <c r="D258" s="10">
        <f ca="1">E258-20</f>
        <v>44362</v>
      </c>
      <c r="E258" s="10">
        <f ca="1">TODAY()-178</f>
        <v>44382</v>
      </c>
      <c r="F258" s="14">
        <v>0.53180000000000005</v>
      </c>
      <c r="G258" s="11">
        <v>270000</v>
      </c>
      <c r="H258" s="9" t="s">
        <v>6</v>
      </c>
    </row>
    <row r="259" spans="1:8" x14ac:dyDescent="0.2">
      <c r="A259" s="8" t="str">
        <f t="shared" si="4"/>
        <v>0258</v>
      </c>
      <c r="B259" s="9" t="s">
        <v>11</v>
      </c>
      <c r="C259" s="9" t="s">
        <v>67</v>
      </c>
      <c r="D259" s="10">
        <f ca="1">E259-8</f>
        <v>44376</v>
      </c>
      <c r="E259" s="10">
        <f ca="1">TODAY()-176</f>
        <v>44384</v>
      </c>
      <c r="F259" s="14">
        <v>0.58250000000000002</v>
      </c>
      <c r="G259" s="11">
        <v>293100</v>
      </c>
      <c r="H259" s="9" t="s">
        <v>15</v>
      </c>
    </row>
    <row r="260" spans="1:8" x14ac:dyDescent="0.2">
      <c r="A260" s="8" t="str">
        <f t="shared" si="4"/>
        <v>0259</v>
      </c>
      <c r="B260" s="9" t="s">
        <v>13</v>
      </c>
      <c r="C260" s="9" t="s">
        <v>14</v>
      </c>
      <c r="D260" s="10">
        <f ca="1">E260-17</f>
        <v>44368</v>
      </c>
      <c r="E260" s="10">
        <f ca="1">TODAY()-175</f>
        <v>44385</v>
      </c>
      <c r="F260" s="14">
        <v>0.40539999999999998</v>
      </c>
      <c r="G260" s="11">
        <v>284400</v>
      </c>
      <c r="H260" s="9" t="s">
        <v>15</v>
      </c>
    </row>
    <row r="261" spans="1:8" x14ac:dyDescent="0.2">
      <c r="A261" s="8" t="str">
        <f t="shared" si="4"/>
        <v>0260</v>
      </c>
      <c r="B261" s="9" t="s">
        <v>29</v>
      </c>
      <c r="C261" s="9" t="s">
        <v>71</v>
      </c>
      <c r="D261" s="10">
        <f ca="1">E261-8</f>
        <v>44383</v>
      </c>
      <c r="E261" s="10">
        <f ca="1">TODAY()-169</f>
        <v>44391</v>
      </c>
      <c r="F261" s="14">
        <v>0.54139999999999999</v>
      </c>
      <c r="G261" s="11">
        <v>295300</v>
      </c>
      <c r="H261" s="9" t="s">
        <v>27</v>
      </c>
    </row>
    <row r="262" spans="1:8" x14ac:dyDescent="0.2">
      <c r="A262" s="8" t="str">
        <f t="shared" si="4"/>
        <v>0261</v>
      </c>
      <c r="B262" s="9" t="s">
        <v>28</v>
      </c>
      <c r="C262" s="9" t="s">
        <v>73</v>
      </c>
      <c r="D262" s="10">
        <f ca="1">E262-2</f>
        <v>44395</v>
      </c>
      <c r="E262" s="10">
        <f ca="1">TODAY()-163</f>
        <v>44397</v>
      </c>
      <c r="F262" s="14">
        <v>0.43709999999999999</v>
      </c>
      <c r="G262" s="11">
        <v>260600</v>
      </c>
      <c r="H262" s="9" t="s">
        <v>8</v>
      </c>
    </row>
    <row r="263" spans="1:8" x14ac:dyDescent="0.2">
      <c r="A263" s="8" t="str">
        <f t="shared" si="4"/>
        <v>0262</v>
      </c>
      <c r="B263" s="9" t="s">
        <v>25</v>
      </c>
      <c r="C263" s="9" t="s">
        <v>87</v>
      </c>
      <c r="D263" s="10">
        <f ca="1">E263-14</f>
        <v>44390</v>
      </c>
      <c r="E263" s="10">
        <f ca="1">TODAY()-156</f>
        <v>44404</v>
      </c>
      <c r="F263" s="14">
        <v>0.54400000000000004</v>
      </c>
      <c r="G263" s="11">
        <v>264900</v>
      </c>
      <c r="H263" s="9" t="s">
        <v>6</v>
      </c>
    </row>
    <row r="264" spans="1:8" x14ac:dyDescent="0.2">
      <c r="A264" s="8" t="str">
        <f t="shared" si="4"/>
        <v>0263</v>
      </c>
      <c r="B264" s="9" t="s">
        <v>34</v>
      </c>
      <c r="C264" s="9" t="s">
        <v>70</v>
      </c>
      <c r="D264" s="10">
        <f ca="1">E264-9</f>
        <v>44396</v>
      </c>
      <c r="E264" s="10">
        <f ca="1">TODAY()-155</f>
        <v>44405</v>
      </c>
      <c r="F264" s="14">
        <v>0.43809999999999999</v>
      </c>
      <c r="G264" s="11">
        <v>299300</v>
      </c>
      <c r="H264" s="9" t="s">
        <v>8</v>
      </c>
    </row>
    <row r="265" spans="1:8" x14ac:dyDescent="0.2">
      <c r="A265" s="8" t="str">
        <f t="shared" si="4"/>
        <v>0264</v>
      </c>
      <c r="B265" s="9" t="s">
        <v>13</v>
      </c>
      <c r="C265" s="9" t="s">
        <v>79</v>
      </c>
      <c r="D265" s="10">
        <f ca="1">E265-9</f>
        <v>44398</v>
      </c>
      <c r="E265" s="10">
        <f ca="1">TODAY()-153</f>
        <v>44407</v>
      </c>
      <c r="F265" s="14">
        <v>0.629</v>
      </c>
      <c r="G265" s="11">
        <v>244500</v>
      </c>
      <c r="H265" s="9" t="s">
        <v>27</v>
      </c>
    </row>
    <row r="266" spans="1:8" x14ac:dyDescent="0.2">
      <c r="A266" s="8" t="str">
        <f t="shared" si="4"/>
        <v>0265</v>
      </c>
      <c r="B266" s="9" t="s">
        <v>56</v>
      </c>
      <c r="C266" s="9" t="s">
        <v>80</v>
      </c>
      <c r="D266" s="10">
        <f ca="1">E266-14</f>
        <v>44398</v>
      </c>
      <c r="E266" s="10">
        <f ca="1">TODAY()-148</f>
        <v>44412</v>
      </c>
      <c r="F266" s="14">
        <v>0.60360000000000003</v>
      </c>
      <c r="G266" s="11">
        <v>749600</v>
      </c>
      <c r="H266" s="9" t="s">
        <v>27</v>
      </c>
    </row>
    <row r="267" spans="1:8" x14ac:dyDescent="0.2">
      <c r="A267" s="8" t="str">
        <f t="shared" si="4"/>
        <v>0266</v>
      </c>
      <c r="B267" s="9" t="s">
        <v>13</v>
      </c>
      <c r="C267" s="9" t="s">
        <v>14</v>
      </c>
      <c r="D267" s="10">
        <f ca="1">E267-14</f>
        <v>44400</v>
      </c>
      <c r="E267" s="10">
        <f ca="1">TODAY()-146</f>
        <v>44414</v>
      </c>
      <c r="F267" s="14">
        <v>0.45029999999999998</v>
      </c>
      <c r="G267" s="11">
        <v>253100</v>
      </c>
      <c r="H267" s="9" t="s">
        <v>15</v>
      </c>
    </row>
    <row r="268" spans="1:8" x14ac:dyDescent="0.2">
      <c r="A268" s="8" t="str">
        <f t="shared" si="4"/>
        <v>0267</v>
      </c>
      <c r="B268" s="9" t="s">
        <v>56</v>
      </c>
      <c r="C268" s="9" t="s">
        <v>80</v>
      </c>
      <c r="D268" s="10">
        <f ca="1">E268-11</f>
        <v>44405</v>
      </c>
      <c r="E268" s="10">
        <f ca="1">TODAY()-144</f>
        <v>44416</v>
      </c>
      <c r="F268" s="14">
        <v>0.4582</v>
      </c>
      <c r="G268" s="11">
        <v>554000</v>
      </c>
      <c r="H268" s="9" t="s">
        <v>27</v>
      </c>
    </row>
    <row r="269" spans="1:8" x14ac:dyDescent="0.2">
      <c r="A269" s="8" t="str">
        <f t="shared" si="4"/>
        <v>0268</v>
      </c>
      <c r="B269" s="9" t="s">
        <v>29</v>
      </c>
      <c r="C269" s="9" t="s">
        <v>30</v>
      </c>
      <c r="D269" s="10">
        <f ca="1">E269-20</f>
        <v>44402</v>
      </c>
      <c r="E269" s="10">
        <f ca="1">TODAY()-138</f>
        <v>44422</v>
      </c>
      <c r="F269" s="14">
        <v>0.50060000000000004</v>
      </c>
      <c r="G269" s="11">
        <v>426600</v>
      </c>
      <c r="H269" s="9" t="s">
        <v>15</v>
      </c>
    </row>
    <row r="270" spans="1:8" x14ac:dyDescent="0.2">
      <c r="A270" s="8" t="str">
        <f t="shared" si="4"/>
        <v>0269</v>
      </c>
      <c r="B270" s="9" t="s">
        <v>4</v>
      </c>
      <c r="C270" s="9" t="s">
        <v>7</v>
      </c>
      <c r="D270" s="10">
        <f ca="1">E270-10</f>
        <v>44414</v>
      </c>
      <c r="E270" s="10">
        <f ca="1">TODAY()-136</f>
        <v>44424</v>
      </c>
      <c r="F270" s="14">
        <v>0.50570000000000004</v>
      </c>
      <c r="G270" s="11">
        <v>495200</v>
      </c>
      <c r="H270" s="9" t="s">
        <v>8</v>
      </c>
    </row>
    <row r="271" spans="1:8" x14ac:dyDescent="0.2">
      <c r="A271" s="8" t="str">
        <f t="shared" si="4"/>
        <v>0270</v>
      </c>
      <c r="B271" s="9" t="s">
        <v>28</v>
      </c>
      <c r="C271" s="9" t="s">
        <v>78</v>
      </c>
      <c r="D271" s="10">
        <f ca="1">E271-14</f>
        <v>44413</v>
      </c>
      <c r="E271" s="10">
        <f ca="1">TODAY()-133</f>
        <v>44427</v>
      </c>
      <c r="F271" s="14">
        <v>0.42349999999999999</v>
      </c>
      <c r="G271" s="11">
        <v>668600</v>
      </c>
      <c r="H271" s="9" t="s">
        <v>8</v>
      </c>
    </row>
    <row r="272" spans="1:8" x14ac:dyDescent="0.2">
      <c r="A272" s="8" t="str">
        <f t="shared" si="4"/>
        <v>0271</v>
      </c>
      <c r="B272" s="9" t="s">
        <v>47</v>
      </c>
      <c r="C272" s="9" t="s">
        <v>48</v>
      </c>
      <c r="D272" s="10">
        <f ca="1">E272-11</f>
        <v>44419</v>
      </c>
      <c r="E272" s="10">
        <f ca="1">TODAY()-130</f>
        <v>44430</v>
      </c>
      <c r="F272" s="14">
        <v>0.56089999999999995</v>
      </c>
      <c r="G272" s="11">
        <v>295200</v>
      </c>
      <c r="H272" s="9" t="s">
        <v>27</v>
      </c>
    </row>
    <row r="273" spans="1:8" x14ac:dyDescent="0.2">
      <c r="A273" s="8" t="str">
        <f t="shared" si="4"/>
        <v>0272</v>
      </c>
      <c r="B273" s="9" t="s">
        <v>16</v>
      </c>
      <c r="C273" s="9" t="s">
        <v>54</v>
      </c>
      <c r="D273" s="10">
        <f ca="1">E273-15</f>
        <v>44420</v>
      </c>
      <c r="E273" s="10">
        <f ca="1">TODAY()-125</f>
        <v>44435</v>
      </c>
      <c r="F273" s="14">
        <v>0.57740000000000002</v>
      </c>
      <c r="G273" s="11">
        <v>469100</v>
      </c>
      <c r="H273" s="9" t="s">
        <v>15</v>
      </c>
    </row>
    <row r="274" spans="1:8" x14ac:dyDescent="0.2">
      <c r="A274" s="8" t="str">
        <f t="shared" si="4"/>
        <v>0273</v>
      </c>
      <c r="B274" s="9" t="s">
        <v>45</v>
      </c>
      <c r="C274" s="9" t="s">
        <v>92</v>
      </c>
      <c r="D274" s="10">
        <f ca="1">E274-10</f>
        <v>44428</v>
      </c>
      <c r="E274" s="10">
        <f ca="1">TODAY()-122</f>
        <v>44438</v>
      </c>
      <c r="F274" s="14">
        <v>0.6482</v>
      </c>
      <c r="G274" s="11">
        <v>416500</v>
      </c>
      <c r="H274" s="9" t="s">
        <v>6</v>
      </c>
    </row>
    <row r="275" spans="1:8" x14ac:dyDescent="0.2">
      <c r="A275" s="8" t="str">
        <f t="shared" si="4"/>
        <v>0274</v>
      </c>
      <c r="B275" s="9" t="s">
        <v>29</v>
      </c>
      <c r="C275" s="9" t="s">
        <v>64</v>
      </c>
      <c r="D275" s="10">
        <f ca="1">E275-11</f>
        <v>44428</v>
      </c>
      <c r="E275" s="10">
        <f ca="1">TODAY()-121</f>
        <v>44439</v>
      </c>
      <c r="F275" s="14">
        <v>0.59209999999999996</v>
      </c>
      <c r="G275" s="11">
        <v>298300</v>
      </c>
      <c r="H275" s="9" t="s">
        <v>27</v>
      </c>
    </row>
    <row r="276" spans="1:8" x14ac:dyDescent="0.2">
      <c r="A276" s="8" t="str">
        <f t="shared" si="4"/>
        <v>0275</v>
      </c>
      <c r="B276" s="9" t="s">
        <v>22</v>
      </c>
      <c r="C276" s="9" t="s">
        <v>90</v>
      </c>
      <c r="D276" s="10">
        <f ca="1">E276-22</f>
        <v>44428</v>
      </c>
      <c r="E276" s="10">
        <f ca="1">TODAY()-110</f>
        <v>44450</v>
      </c>
      <c r="F276" s="14">
        <v>0.54300000000000004</v>
      </c>
      <c r="G276" s="11">
        <v>426700</v>
      </c>
      <c r="H276" s="9" t="s">
        <v>27</v>
      </c>
    </row>
    <row r="277" spans="1:8" x14ac:dyDescent="0.2">
      <c r="A277" s="8" t="str">
        <f t="shared" si="4"/>
        <v>0276</v>
      </c>
      <c r="B277" s="9" t="s">
        <v>9</v>
      </c>
      <c r="C277" s="9" t="s">
        <v>38</v>
      </c>
      <c r="D277" s="10">
        <f ca="1">E277-4</f>
        <v>44449</v>
      </c>
      <c r="E277" s="10">
        <f ca="1">TODAY()-107</f>
        <v>44453</v>
      </c>
      <c r="F277" s="14">
        <v>0.50019999999999998</v>
      </c>
      <c r="G277" s="11">
        <v>908200</v>
      </c>
      <c r="H277" s="9" t="s">
        <v>8</v>
      </c>
    </row>
    <row r="278" spans="1:8" x14ac:dyDescent="0.2">
      <c r="A278" s="8" t="str">
        <f t="shared" si="4"/>
        <v>0277</v>
      </c>
      <c r="B278" s="9" t="s">
        <v>29</v>
      </c>
      <c r="C278" s="9" t="s">
        <v>71</v>
      </c>
      <c r="D278" s="10">
        <f ca="1">E278-14</f>
        <v>44448</v>
      </c>
      <c r="E278" s="10">
        <f ca="1">TODAY()-98</f>
        <v>44462</v>
      </c>
      <c r="F278" s="14">
        <v>0.41510000000000002</v>
      </c>
      <c r="G278" s="11">
        <v>284700</v>
      </c>
      <c r="H278" s="9" t="s">
        <v>27</v>
      </c>
    </row>
    <row r="279" spans="1:8" x14ac:dyDescent="0.2">
      <c r="A279" s="8" t="str">
        <f t="shared" si="4"/>
        <v>0278</v>
      </c>
      <c r="B279" s="9" t="s">
        <v>28</v>
      </c>
      <c r="C279" s="9" t="s">
        <v>73</v>
      </c>
      <c r="D279" s="10">
        <f ca="1">E279-9</f>
        <v>44454</v>
      </c>
      <c r="E279" s="10">
        <f ca="1">TODAY()-97</f>
        <v>44463</v>
      </c>
      <c r="F279" s="14">
        <v>0.55569999999999997</v>
      </c>
      <c r="G279" s="11">
        <v>240800</v>
      </c>
      <c r="H279" s="9" t="s">
        <v>8</v>
      </c>
    </row>
    <row r="280" spans="1:8" x14ac:dyDescent="0.2">
      <c r="A280" s="8" t="str">
        <f t="shared" si="4"/>
        <v>0279</v>
      </c>
      <c r="B280" s="9" t="s">
        <v>11</v>
      </c>
      <c r="C280" s="9" t="s">
        <v>67</v>
      </c>
      <c r="D280" s="10">
        <f ca="1">E280-4</f>
        <v>44475</v>
      </c>
      <c r="E280" s="10">
        <f ca="1">TODAY()-81</f>
        <v>44479</v>
      </c>
      <c r="F280" s="14">
        <v>0.43090000000000001</v>
      </c>
      <c r="G280" s="11">
        <v>251400</v>
      </c>
      <c r="H280" s="9" t="s">
        <v>15</v>
      </c>
    </row>
    <row r="281" spans="1:8" x14ac:dyDescent="0.2">
      <c r="A281" s="8" t="str">
        <f t="shared" si="4"/>
        <v>0280</v>
      </c>
      <c r="B281" s="9" t="s">
        <v>34</v>
      </c>
      <c r="C281" s="9" t="s">
        <v>59</v>
      </c>
      <c r="D281" s="10">
        <f ca="1">E281-6</f>
        <v>44477</v>
      </c>
      <c r="E281" s="10">
        <f ca="1">TODAY()-77</f>
        <v>44483</v>
      </c>
      <c r="F281" s="14">
        <v>0.56710000000000005</v>
      </c>
      <c r="G281" s="11">
        <v>257100</v>
      </c>
      <c r="H281" s="9" t="s">
        <v>8</v>
      </c>
    </row>
    <row r="282" spans="1:8" x14ac:dyDescent="0.2">
      <c r="A282" s="8" t="str">
        <f t="shared" si="4"/>
        <v>0281</v>
      </c>
      <c r="B282" s="9" t="s">
        <v>11</v>
      </c>
      <c r="C282" s="9" t="s">
        <v>51</v>
      </c>
      <c r="D282" s="10">
        <f ca="1">E282-18</f>
        <v>44472</v>
      </c>
      <c r="E282" s="10">
        <f ca="1">TODAY()-70</f>
        <v>44490</v>
      </c>
      <c r="F282" s="14">
        <v>0.61709999999999998</v>
      </c>
      <c r="G282" s="11">
        <v>604600</v>
      </c>
      <c r="H282" s="9" t="s">
        <v>8</v>
      </c>
    </row>
    <row r="283" spans="1:8" x14ac:dyDescent="0.2">
      <c r="A283" s="8" t="str">
        <f t="shared" si="4"/>
        <v>0282</v>
      </c>
      <c r="B283" s="9" t="s">
        <v>34</v>
      </c>
      <c r="C283" s="9" t="s">
        <v>70</v>
      </c>
      <c r="D283" s="10">
        <f ca="1">E283-14</f>
        <v>44480</v>
      </c>
      <c r="E283" s="10">
        <f ca="1">TODAY()-66</f>
        <v>44494</v>
      </c>
      <c r="F283" s="14">
        <v>0.60009999999999997</v>
      </c>
      <c r="G283" s="11">
        <v>322500</v>
      </c>
      <c r="H283" s="9" t="s">
        <v>8</v>
      </c>
    </row>
    <row r="284" spans="1:8" x14ac:dyDescent="0.2">
      <c r="A284" s="8" t="str">
        <f t="shared" si="4"/>
        <v>0283</v>
      </c>
      <c r="B284" s="9" t="s">
        <v>4</v>
      </c>
      <c r="C284" s="9" t="s">
        <v>5</v>
      </c>
      <c r="D284" s="10">
        <f ca="1">E284-17</f>
        <v>44479</v>
      </c>
      <c r="E284" s="10">
        <f ca="1">TODAY()-64</f>
        <v>44496</v>
      </c>
      <c r="F284" s="14">
        <v>0.43990000000000001</v>
      </c>
      <c r="G284" s="11">
        <v>480900</v>
      </c>
      <c r="H284" s="9" t="s">
        <v>6</v>
      </c>
    </row>
    <row r="285" spans="1:8" x14ac:dyDescent="0.2">
      <c r="A285" s="8" t="str">
        <f t="shared" si="4"/>
        <v>0284</v>
      </c>
      <c r="B285" s="9" t="s">
        <v>22</v>
      </c>
      <c r="C285" s="9" t="s">
        <v>82</v>
      </c>
      <c r="D285" s="10">
        <f ca="1">E285-8</f>
        <v>44490</v>
      </c>
      <c r="E285" s="10">
        <f ca="1">TODAY()-62</f>
        <v>44498</v>
      </c>
      <c r="F285" s="14">
        <v>0.43230000000000002</v>
      </c>
      <c r="G285" s="11">
        <v>430100</v>
      </c>
      <c r="H285" s="9" t="s">
        <v>15</v>
      </c>
    </row>
    <row r="286" spans="1:8" x14ac:dyDescent="0.2">
      <c r="A286" s="8" t="str">
        <f t="shared" si="4"/>
        <v>0285</v>
      </c>
      <c r="B286" s="9" t="s">
        <v>47</v>
      </c>
      <c r="C286" s="9" t="s">
        <v>48</v>
      </c>
      <c r="D286" s="10">
        <f ca="1">E286-3</f>
        <v>44499</v>
      </c>
      <c r="E286" s="10">
        <f ca="1">TODAY()-58</f>
        <v>44502</v>
      </c>
      <c r="F286" s="14">
        <v>0.60870000000000002</v>
      </c>
      <c r="G286" s="11">
        <v>236100</v>
      </c>
      <c r="H286" s="9" t="s">
        <v>27</v>
      </c>
    </row>
    <row r="287" spans="1:8" x14ac:dyDescent="0.2">
      <c r="A287" s="8" t="str">
        <f t="shared" si="4"/>
        <v>0286</v>
      </c>
      <c r="B287" s="9" t="s">
        <v>29</v>
      </c>
      <c r="C287" s="9" t="s">
        <v>31</v>
      </c>
      <c r="D287" s="10">
        <f ca="1">E287-7</f>
        <v>44499</v>
      </c>
      <c r="E287" s="10">
        <f ca="1">TODAY()-54</f>
        <v>44506</v>
      </c>
      <c r="F287" s="14">
        <v>0.503</v>
      </c>
      <c r="G287" s="11">
        <v>926500</v>
      </c>
      <c r="H287" s="9" t="s">
        <v>27</v>
      </c>
    </row>
    <row r="288" spans="1:8" x14ac:dyDescent="0.2">
      <c r="A288" s="8" t="str">
        <f t="shared" si="4"/>
        <v>0287</v>
      </c>
      <c r="B288" s="9" t="s">
        <v>47</v>
      </c>
      <c r="C288" s="9" t="s">
        <v>48</v>
      </c>
      <c r="D288" s="10">
        <f ca="1">E288-7</f>
        <v>44502</v>
      </c>
      <c r="E288" s="10">
        <f ca="1">TODAY()-51</f>
        <v>44509</v>
      </c>
      <c r="F288" s="14">
        <v>0.43959999999999999</v>
      </c>
      <c r="G288" s="11">
        <v>258300</v>
      </c>
      <c r="H288" s="9" t="s">
        <v>27</v>
      </c>
    </row>
    <row r="289" spans="1:8" x14ac:dyDescent="0.2">
      <c r="A289" s="8" t="str">
        <f t="shared" si="4"/>
        <v>0288</v>
      </c>
      <c r="B289" s="9" t="s">
        <v>13</v>
      </c>
      <c r="C289" s="9" t="s">
        <v>89</v>
      </c>
      <c r="D289" s="10">
        <f ca="1">E289-2</f>
        <v>44508</v>
      </c>
      <c r="E289" s="10">
        <f ca="1">TODAY()-50</f>
        <v>44510</v>
      </c>
      <c r="F289" s="14">
        <v>0.48720000000000002</v>
      </c>
      <c r="G289" s="11">
        <v>260200</v>
      </c>
      <c r="H289" s="9" t="s">
        <v>27</v>
      </c>
    </row>
    <row r="290" spans="1:8" x14ac:dyDescent="0.2">
      <c r="A290" s="8" t="str">
        <f t="shared" si="4"/>
        <v>0289</v>
      </c>
      <c r="B290" s="9" t="s">
        <v>29</v>
      </c>
      <c r="C290" s="9" t="s">
        <v>49</v>
      </c>
      <c r="D290" s="10">
        <f ca="1">E290-14</f>
        <v>44500</v>
      </c>
      <c r="E290" s="10">
        <f ca="1">TODAY()-46</f>
        <v>44514</v>
      </c>
      <c r="F290" s="14">
        <v>0.5645</v>
      </c>
      <c r="G290" s="11">
        <v>290800</v>
      </c>
      <c r="H290" s="9" t="s">
        <v>15</v>
      </c>
    </row>
    <row r="291" spans="1:8" x14ac:dyDescent="0.2">
      <c r="A291" s="8" t="str">
        <f t="shared" si="4"/>
        <v>0290</v>
      </c>
      <c r="B291" s="9" t="s">
        <v>11</v>
      </c>
      <c r="C291" s="9" t="s">
        <v>51</v>
      </c>
      <c r="D291" s="10">
        <f ca="1">E291-22</f>
        <v>44492</v>
      </c>
      <c r="E291" s="10">
        <f ca="1">TODAY()-46</f>
        <v>44514</v>
      </c>
      <c r="F291" s="14">
        <v>0.54579999999999995</v>
      </c>
      <c r="G291" s="11">
        <v>280300</v>
      </c>
      <c r="H291" s="9" t="s">
        <v>8</v>
      </c>
    </row>
    <row r="292" spans="1:8" x14ac:dyDescent="0.2">
      <c r="A292" s="8" t="str">
        <f t="shared" si="4"/>
        <v>0291</v>
      </c>
      <c r="B292" s="9" t="s">
        <v>11</v>
      </c>
      <c r="C292" s="9" t="s">
        <v>19</v>
      </c>
      <c r="D292" s="10">
        <f ca="1">E292-4</f>
        <v>44522</v>
      </c>
      <c r="E292" s="10">
        <f ca="1">TODAY()-34</f>
        <v>44526</v>
      </c>
      <c r="F292" s="14">
        <v>0.39760000000000001</v>
      </c>
      <c r="G292" s="11">
        <v>289300</v>
      </c>
      <c r="H292" s="9" t="s">
        <v>8</v>
      </c>
    </row>
    <row r="293" spans="1:8" x14ac:dyDescent="0.2">
      <c r="A293" s="8" t="str">
        <f t="shared" si="4"/>
        <v>0292</v>
      </c>
      <c r="B293" s="9" t="s">
        <v>34</v>
      </c>
      <c r="C293" s="9" t="s">
        <v>59</v>
      </c>
      <c r="D293" s="10">
        <f ca="1">E293-11</f>
        <v>44517</v>
      </c>
      <c r="E293" s="10">
        <f ca="1">TODAY()-32</f>
        <v>44528</v>
      </c>
      <c r="F293" s="14">
        <v>0.66379999999999995</v>
      </c>
      <c r="G293" s="11">
        <v>290400</v>
      </c>
      <c r="H293" s="9" t="s">
        <v>8</v>
      </c>
    </row>
    <row r="294" spans="1:8" x14ac:dyDescent="0.2">
      <c r="A294" s="8" t="str">
        <f t="shared" si="4"/>
        <v>0293</v>
      </c>
      <c r="B294" s="9" t="s">
        <v>20</v>
      </c>
      <c r="C294" s="9" t="s">
        <v>68</v>
      </c>
      <c r="D294" s="10">
        <f ca="1">E294-3</f>
        <v>44530</v>
      </c>
      <c r="E294" s="10">
        <f ca="1">TODAY()-27</f>
        <v>44533</v>
      </c>
      <c r="F294" s="14">
        <v>0.62529999999999997</v>
      </c>
      <c r="G294" s="11">
        <v>421500</v>
      </c>
      <c r="H294" s="9" t="s">
        <v>6</v>
      </c>
    </row>
    <row r="295" spans="1:8" x14ac:dyDescent="0.2">
      <c r="A295" s="8" t="str">
        <f t="shared" si="4"/>
        <v>0294</v>
      </c>
      <c r="B295" s="9" t="s">
        <v>42</v>
      </c>
      <c r="C295" s="9" t="s">
        <v>84</v>
      </c>
      <c r="D295" s="10">
        <f ca="1">E295-11</f>
        <v>44531</v>
      </c>
      <c r="E295" s="10">
        <f ca="1">TODAY()-18</f>
        <v>44542</v>
      </c>
      <c r="F295" s="14">
        <v>0.4778</v>
      </c>
      <c r="G295" s="11">
        <v>408500</v>
      </c>
      <c r="H295" s="9" t="s">
        <v>8</v>
      </c>
    </row>
    <row r="296" spans="1:8" x14ac:dyDescent="0.2">
      <c r="A296" s="8" t="str">
        <f t="shared" si="4"/>
        <v>0295</v>
      </c>
      <c r="B296" s="9" t="s">
        <v>47</v>
      </c>
      <c r="C296" s="9" t="s">
        <v>63</v>
      </c>
      <c r="D296" s="10">
        <f ca="1">E296-20</f>
        <v>44522</v>
      </c>
      <c r="E296" s="10">
        <f ca="1">TODAY()-18</f>
        <v>44542</v>
      </c>
      <c r="F296" s="14">
        <v>0.63870000000000005</v>
      </c>
      <c r="G296" s="11">
        <v>290600</v>
      </c>
      <c r="H296" s="9" t="s">
        <v>6</v>
      </c>
    </row>
    <row r="297" spans="1:8" x14ac:dyDescent="0.2">
      <c r="A297" s="8" t="str">
        <f t="shared" si="4"/>
        <v>0296</v>
      </c>
      <c r="B297" s="9" t="s">
        <v>34</v>
      </c>
      <c r="C297" s="9" t="s">
        <v>35</v>
      </c>
      <c r="D297" s="10">
        <f ca="1">E297-2</f>
        <v>44542</v>
      </c>
      <c r="E297" s="10">
        <f ca="1">TODAY()-16</f>
        <v>44544</v>
      </c>
      <c r="F297" s="14">
        <v>0.4279</v>
      </c>
      <c r="G297" s="11">
        <v>286300</v>
      </c>
      <c r="H297" s="9" t="s">
        <v>6</v>
      </c>
    </row>
    <row r="298" spans="1:8" x14ac:dyDescent="0.2">
      <c r="A298" s="8" t="str">
        <f t="shared" si="4"/>
        <v>0297</v>
      </c>
      <c r="B298" s="9" t="s">
        <v>22</v>
      </c>
      <c r="C298" s="9" t="s">
        <v>74</v>
      </c>
      <c r="D298" s="10">
        <f ca="1">E298-10</f>
        <v>44535</v>
      </c>
      <c r="E298" s="10">
        <f ca="1">TODAY()-15</f>
        <v>44545</v>
      </c>
      <c r="F298" s="14">
        <v>0.35809999999999997</v>
      </c>
      <c r="G298" s="11">
        <v>298000</v>
      </c>
      <c r="H298" s="9" t="s">
        <v>15</v>
      </c>
    </row>
    <row r="299" spans="1:8" x14ac:dyDescent="0.2">
      <c r="A299" s="8" t="str">
        <f t="shared" si="4"/>
        <v>0298</v>
      </c>
      <c r="B299" s="9" t="s">
        <v>29</v>
      </c>
      <c r="C299" s="9" t="s">
        <v>71</v>
      </c>
      <c r="D299" s="10">
        <f ca="1">E299-20</f>
        <v>44527</v>
      </c>
      <c r="E299" s="10">
        <f ca="1">TODAY()-13</f>
        <v>44547</v>
      </c>
      <c r="F299" s="14">
        <v>0.51029999999999998</v>
      </c>
      <c r="G299" s="11">
        <v>263500</v>
      </c>
      <c r="H299" s="9" t="s">
        <v>27</v>
      </c>
    </row>
    <row r="300" spans="1:8" x14ac:dyDescent="0.2">
      <c r="A300" s="8" t="str">
        <f t="shared" si="4"/>
        <v>0299</v>
      </c>
      <c r="B300" s="9" t="s">
        <v>42</v>
      </c>
      <c r="C300" s="9" t="s">
        <v>83</v>
      </c>
      <c r="D300" s="10">
        <f ca="1">E300-20</f>
        <v>44528</v>
      </c>
      <c r="E300" s="10">
        <f ca="1">TODAY()-12</f>
        <v>44548</v>
      </c>
      <c r="F300" s="14">
        <v>0.39750000000000002</v>
      </c>
      <c r="G300" s="11">
        <v>360800</v>
      </c>
      <c r="H300" s="9" t="s">
        <v>15</v>
      </c>
    </row>
    <row r="301" spans="1:8" x14ac:dyDescent="0.2">
      <c r="A301" s="8" t="str">
        <f t="shared" si="4"/>
        <v>0300</v>
      </c>
      <c r="B301" s="9" t="s">
        <v>22</v>
      </c>
      <c r="C301" s="9" t="s">
        <v>23</v>
      </c>
      <c r="D301" s="10">
        <f ca="1">E301-16</f>
        <v>44533</v>
      </c>
      <c r="E301" s="10">
        <f ca="1">TODAY()-11</f>
        <v>44549</v>
      </c>
      <c r="F301" s="14">
        <v>0.57979999999999998</v>
      </c>
      <c r="G301" s="11">
        <v>619600</v>
      </c>
      <c r="H301" s="9" t="s">
        <v>15</v>
      </c>
    </row>
    <row r="302" spans="1:8" x14ac:dyDescent="0.2">
      <c r="A302" s="8" t="str">
        <f t="shared" si="4"/>
        <v>0301</v>
      </c>
      <c r="B302" s="9" t="s">
        <v>11</v>
      </c>
      <c r="C302" s="9" t="s">
        <v>67</v>
      </c>
      <c r="D302" s="10">
        <f ca="1">E302-15</f>
        <v>44540</v>
      </c>
      <c r="E302" s="10">
        <f ca="1">TODAY()-5</f>
        <v>44555</v>
      </c>
      <c r="F302" s="14">
        <v>0.53739999999999999</v>
      </c>
      <c r="G302" s="11">
        <v>291100</v>
      </c>
      <c r="H302" s="9" t="s">
        <v>15</v>
      </c>
    </row>
    <row r="303" spans="1:8" x14ac:dyDescent="0.2">
      <c r="A303" s="8" t="str">
        <f t="shared" si="4"/>
        <v>0302</v>
      </c>
      <c r="B303" s="9" t="s">
        <v>29</v>
      </c>
      <c r="C303" s="9" t="s">
        <v>30</v>
      </c>
      <c r="D303" s="10">
        <f ca="1">E303-5</f>
        <v>44551</v>
      </c>
      <c r="E303" s="10">
        <f ca="1">TODAY()-4</f>
        <v>44556</v>
      </c>
      <c r="F303" s="14">
        <v>0.45140000000000002</v>
      </c>
      <c r="G303" s="11">
        <v>282200</v>
      </c>
      <c r="H303" s="9" t="s">
        <v>15</v>
      </c>
    </row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előfizetők</vt:lpstr>
      <vt:lpstr>ültetvények</vt:lpstr>
      <vt:lpstr>javítások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Matyi</dc:creator>
  <cp:lastModifiedBy>Margitfalvi Árpád</cp:lastModifiedBy>
  <dcterms:created xsi:type="dcterms:W3CDTF">2018-06-09T13:35:37Z</dcterms:created>
  <dcterms:modified xsi:type="dcterms:W3CDTF">2021-12-30T16:18:43Z</dcterms:modified>
</cp:coreProperties>
</file>