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bookViews>
    <workbookView minimized="1" xWindow="360" yWindow="90" windowWidth="11340" windowHeight="6795" tabRatio="634"/>
  </bookViews>
  <sheets>
    <sheet name="kis fizetések" sheetId="12" r:id="rId1"/>
    <sheet name="gyümölcsök" sheetId="31" r:id="rId2"/>
    <sheet name="megrendelések" sheetId="32" r:id="rId3"/>
    <sheet name="aktuális egyenleg" sheetId="33" r:id="rId4"/>
    <sheet name="haszonkulcs" sheetId="34" r:id="rId5"/>
    <sheet name="szódás bor" sheetId="30" r:id="rId6"/>
    <sheet name="bevételek" sheetId="8" r:id="rId7"/>
    <sheet name="méretek" sheetId="24" r:id="rId8"/>
    <sheet name="napok száma" sheetId="36" r:id="rId9"/>
    <sheet name="járatok" sheetId="25" r:id="rId10"/>
    <sheet name="napok száma lejáratig" sheetId="28" r:id="rId11"/>
    <sheet name="változás követése" sheetId="14" r:id="rId12"/>
    <sheet name="választás" sheetId="16" r:id="rId13"/>
    <sheet name="eredeti fizetés" sheetId="19" r:id="rId14"/>
    <sheet name="a kúra vége" sheetId="29" r:id="rId15"/>
    <sheet name="nevek" sheetId="18" r:id="rId16"/>
  </sheets>
  <calcPr calcId="162913"/>
</workbook>
</file>

<file path=xl/calcChain.xml><?xml version="1.0" encoding="utf-8"?>
<calcChain xmlns="http://schemas.openxmlformats.org/spreadsheetml/2006/main">
  <c r="C22" i="29" l="1"/>
  <c r="C21" i="29"/>
  <c r="C20" i="29"/>
  <c r="C19" i="29"/>
  <c r="C23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C3" i="29"/>
  <c r="C2" i="29"/>
  <c r="C2" i="28" l="1"/>
  <c r="C3" i="28"/>
  <c r="C4" i="28"/>
  <c r="C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C103" i="28"/>
  <c r="C104" i="28"/>
  <c r="C105" i="28"/>
  <c r="C106" i="28"/>
  <c r="C107" i="28"/>
  <c r="C108" i="28"/>
  <c r="C109" i="28"/>
  <c r="C110" i="28"/>
  <c r="C111" i="28"/>
  <c r="C112" i="28"/>
  <c r="C113" i="28"/>
  <c r="C114" i="28"/>
  <c r="C115" i="28"/>
  <c r="C116" i="28"/>
  <c r="C117" i="28"/>
  <c r="C118" i="28"/>
  <c r="C119" i="28"/>
  <c r="C120" i="28"/>
  <c r="C121" i="28"/>
  <c r="C122" i="28"/>
  <c r="C123" i="28"/>
  <c r="C124" i="28"/>
  <c r="C125" i="28"/>
  <c r="C126" i="28"/>
  <c r="C127" i="28"/>
  <c r="C128" i="28"/>
  <c r="C129" i="28"/>
  <c r="C130" i="28"/>
  <c r="C131" i="28"/>
  <c r="C132" i="28"/>
  <c r="C133" i="28"/>
  <c r="C134" i="28"/>
  <c r="C135" i="28"/>
  <c r="C136" i="28"/>
  <c r="C137" i="28"/>
  <c r="C138" i="28"/>
  <c r="C139" i="28"/>
  <c r="C140" i="28"/>
  <c r="C141" i="28"/>
  <c r="C142" i="28"/>
  <c r="C143" i="28"/>
  <c r="C144" i="28"/>
  <c r="C145" i="28"/>
  <c r="C146" i="28"/>
  <c r="C147" i="28"/>
  <c r="C148" i="28"/>
  <c r="C149" i="28"/>
  <c r="C150" i="28"/>
  <c r="C151" i="28"/>
  <c r="C152" i="28"/>
  <c r="C153" i="28"/>
  <c r="C154" i="28"/>
  <c r="C155" i="28"/>
  <c r="C156" i="28"/>
  <c r="C157" i="28"/>
  <c r="C158" i="28"/>
  <c r="C159" i="28"/>
  <c r="C160" i="28"/>
  <c r="C161" i="28"/>
  <c r="C162" i="28"/>
  <c r="C163" i="28"/>
  <c r="C164" i="28"/>
  <c r="C165" i="28"/>
  <c r="C166" i="28"/>
  <c r="C167" i="28"/>
  <c r="C168" i="28"/>
  <c r="C169" i="28"/>
  <c r="C170" i="28"/>
  <c r="C171" i="28"/>
  <c r="C172" i="28"/>
  <c r="C173" i="28"/>
  <c r="C174" i="28"/>
  <c r="C175" i="28"/>
  <c r="C176" i="28"/>
  <c r="C177" i="28"/>
  <c r="C178" i="28"/>
  <c r="C179" i="28"/>
  <c r="C180" i="28"/>
  <c r="C181" i="28"/>
  <c r="C182" i="28"/>
  <c r="C183" i="28"/>
  <c r="C184" i="28"/>
  <c r="C185" i="28"/>
  <c r="C186" i="28"/>
  <c r="C187" i="28"/>
  <c r="C188" i="28"/>
  <c r="C189" i="28"/>
  <c r="C190" i="28"/>
  <c r="C191" i="28"/>
  <c r="C192" i="28"/>
  <c r="C193" i="28"/>
  <c r="C194" i="28"/>
  <c r="C195" i="28"/>
  <c r="C196" i="28"/>
  <c r="C197" i="28"/>
  <c r="C198" i="28"/>
  <c r="C199" i="28"/>
  <c r="C200" i="28"/>
  <c r="C201" i="28"/>
  <c r="C202" i="28"/>
  <c r="C203" i="28"/>
  <c r="C204" i="28"/>
  <c r="C205" i="28"/>
  <c r="C206" i="28"/>
  <c r="C207" i="28"/>
  <c r="C208" i="28"/>
  <c r="C209" i="28"/>
  <c r="C210" i="28"/>
  <c r="C211" i="28"/>
  <c r="C212" i="28"/>
  <c r="C213" i="28"/>
  <c r="C214" i="28"/>
  <c r="C215" i="28"/>
  <c r="C216" i="28"/>
  <c r="C217" i="28"/>
  <c r="C218" i="28"/>
  <c r="C219" i="28"/>
  <c r="C220" i="28"/>
  <c r="C221" i="28"/>
  <c r="C222" i="28"/>
  <c r="C223" i="28"/>
  <c r="C224" i="28"/>
  <c r="C225" i="28"/>
  <c r="C226" i="28"/>
  <c r="C227" i="28"/>
  <c r="C228" i="28"/>
  <c r="C229" i="28"/>
  <c r="C230" i="28"/>
  <c r="C231" i="28"/>
  <c r="C232" i="28"/>
  <c r="C233" i="28"/>
  <c r="C234" i="28"/>
  <c r="C235" i="28"/>
  <c r="C236" i="28"/>
  <c r="C237" i="28"/>
  <c r="C238" i="28"/>
  <c r="C239" i="28"/>
  <c r="C240" i="28"/>
  <c r="C241" i="28"/>
  <c r="C242" i="28"/>
  <c r="C243" i="28"/>
  <c r="C244" i="28"/>
  <c r="C245" i="28"/>
  <c r="C246" i="28"/>
  <c r="C247" i="28"/>
  <c r="C248" i="28"/>
  <c r="C249" i="28"/>
  <c r="C250" i="28"/>
  <c r="C251" i="28"/>
  <c r="C252" i="28"/>
  <c r="C253" i="28"/>
  <c r="C254" i="28"/>
  <c r="C255" i="28"/>
  <c r="C256" i="28"/>
  <c r="C257" i="28"/>
  <c r="C258" i="28"/>
  <c r="C259" i="28"/>
  <c r="C260" i="28"/>
  <c r="C261" i="28"/>
  <c r="C262" i="28"/>
  <c r="C263" i="28"/>
  <c r="C264" i="28"/>
  <c r="C265" i="28"/>
  <c r="C266" i="28"/>
  <c r="C267" i="28"/>
  <c r="C268" i="28"/>
  <c r="C269" i="28"/>
  <c r="C270" i="28"/>
  <c r="C271" i="28"/>
  <c r="C272" i="28"/>
  <c r="C273" i="28"/>
  <c r="C274" i="28"/>
  <c r="C275" i="28"/>
  <c r="C276" i="28"/>
  <c r="C277" i="28"/>
  <c r="C278" i="28"/>
  <c r="C279" i="28"/>
  <c r="C280" i="28"/>
  <c r="C281" i="28"/>
  <c r="C282" i="28"/>
  <c r="C283" i="28"/>
  <c r="C284" i="28"/>
  <c r="C285" i="28"/>
  <c r="C286" i="28"/>
  <c r="C287" i="28"/>
  <c r="C288" i="28"/>
  <c r="C289" i="28"/>
  <c r="C290" i="28"/>
  <c r="C291" i="28"/>
  <c r="C292" i="28"/>
  <c r="C293" i="28"/>
  <c r="C294" i="28"/>
  <c r="C295" i="28"/>
  <c r="C296" i="28"/>
  <c r="C297" i="28"/>
  <c r="C298" i="28"/>
  <c r="C299" i="28"/>
  <c r="C300" i="28"/>
  <c r="C301" i="28"/>
  <c r="C302" i="28"/>
  <c r="C303" i="28"/>
  <c r="C304" i="28"/>
  <c r="C305" i="28"/>
  <c r="C306" i="28"/>
  <c r="C307" i="28"/>
  <c r="C308" i="28"/>
  <c r="C309" i="28"/>
  <c r="C310" i="28"/>
  <c r="C311" i="28"/>
  <c r="C312" i="28"/>
  <c r="C313" i="28"/>
  <c r="C314" i="28"/>
  <c r="C315" i="28"/>
  <c r="C316" i="28"/>
  <c r="C317" i="28"/>
  <c r="C318" i="28"/>
  <c r="C319" i="28"/>
  <c r="C320" i="28"/>
  <c r="C321" i="28"/>
  <c r="C322" i="28"/>
  <c r="C323" i="28"/>
  <c r="C324" i="28"/>
  <c r="C325" i="28"/>
  <c r="C326" i="28"/>
  <c r="C327" i="28"/>
  <c r="C328" i="28"/>
  <c r="C329" i="28"/>
  <c r="C330" i="28"/>
  <c r="C331" i="28"/>
  <c r="C332" i="28"/>
  <c r="C333" i="28"/>
  <c r="C334" i="28"/>
  <c r="C335" i="28"/>
  <c r="C336" i="28"/>
  <c r="C337" i="28"/>
  <c r="C338" i="28"/>
  <c r="C339" i="28"/>
  <c r="C340" i="28"/>
  <c r="C341" i="28"/>
  <c r="C342" i="28"/>
  <c r="C343" i="28"/>
  <c r="C344" i="28"/>
  <c r="C345" i="28"/>
  <c r="C346" i="28"/>
  <c r="C347" i="28"/>
  <c r="C348" i="28"/>
  <c r="C349" i="28"/>
  <c r="C350" i="28"/>
  <c r="C351" i="28"/>
  <c r="C352" i="28"/>
  <c r="C353" i="28"/>
  <c r="C354" i="28"/>
  <c r="C355" i="28"/>
  <c r="C356" i="28"/>
  <c r="C357" i="28"/>
  <c r="C358" i="28"/>
  <c r="C359" i="28"/>
  <c r="C360" i="28"/>
  <c r="C361" i="28"/>
  <c r="C362" i="28"/>
  <c r="C363" i="28"/>
  <c r="C364" i="28"/>
  <c r="C365" i="28"/>
  <c r="C366" i="28"/>
  <c r="C367" i="28"/>
  <c r="C368" i="28"/>
  <c r="C369" i="28"/>
  <c r="C370" i="28"/>
  <c r="C371" i="28"/>
  <c r="C372" i="28"/>
  <c r="C373" i="28"/>
  <c r="C374" i="28"/>
  <c r="C375" i="28"/>
  <c r="C376" i="28"/>
  <c r="C377" i="28"/>
  <c r="C378" i="28"/>
  <c r="C379" i="28"/>
  <c r="C380" i="28"/>
  <c r="C381" i="28"/>
  <c r="C382" i="28"/>
  <c r="C383" i="28"/>
  <c r="C384" i="28"/>
  <c r="C385" i="28"/>
  <c r="C386" i="28"/>
  <c r="C387" i="28"/>
  <c r="C388" i="28"/>
  <c r="C389" i="28"/>
  <c r="C390" i="28"/>
  <c r="C391" i="28"/>
  <c r="C392" i="28"/>
  <c r="C393" i="28"/>
  <c r="C394" i="28"/>
  <c r="C395" i="28"/>
  <c r="C396" i="28"/>
  <c r="C397" i="28"/>
  <c r="C398" i="28"/>
  <c r="C399" i="28"/>
  <c r="C400" i="28"/>
  <c r="C401" i="28"/>
  <c r="C402" i="28"/>
  <c r="C403" i="28"/>
  <c r="C404" i="28"/>
  <c r="C405" i="28"/>
  <c r="C406" i="28"/>
  <c r="C407" i="28"/>
  <c r="C408" i="28"/>
  <c r="C409" i="28"/>
  <c r="C410" i="28"/>
  <c r="C411" i="28"/>
  <c r="C412" i="28"/>
  <c r="C413" i="28"/>
  <c r="C414" i="28"/>
  <c r="C415" i="28"/>
  <c r="C416" i="28"/>
  <c r="C417" i="28"/>
  <c r="C418" i="28"/>
  <c r="C419" i="28"/>
  <c r="C420" i="28"/>
  <c r="C421" i="28"/>
  <c r="C422" i="28"/>
  <c r="C423" i="28"/>
  <c r="C424" i="28"/>
  <c r="C425" i="28"/>
  <c r="C426" i="28"/>
  <c r="C427" i="28"/>
  <c r="C428" i="28"/>
  <c r="C429" i="28"/>
  <c r="C430" i="28"/>
  <c r="C431" i="28"/>
  <c r="C432" i="28"/>
  <c r="C433" i="28"/>
  <c r="C434" i="28"/>
  <c r="C435" i="28"/>
  <c r="C436" i="28"/>
  <c r="C437" i="28"/>
  <c r="C438" i="28"/>
  <c r="C439" i="28"/>
  <c r="C440" i="28"/>
  <c r="C441" i="28"/>
  <c r="C442" i="28"/>
  <c r="C443" i="28"/>
  <c r="C444" i="28"/>
  <c r="C445" i="28"/>
  <c r="C446" i="28"/>
  <c r="C447" i="28"/>
  <c r="C448" i="28"/>
  <c r="C449" i="28"/>
  <c r="C450" i="28"/>
  <c r="C451" i="28"/>
  <c r="C452" i="28"/>
  <c r="C453" i="28"/>
  <c r="C454" i="28"/>
  <c r="C455" i="28"/>
  <c r="C456" i="28"/>
  <c r="C457" i="28"/>
  <c r="C458" i="28"/>
  <c r="C459" i="28"/>
  <c r="C460" i="28"/>
  <c r="C461" i="28"/>
  <c r="C462" i="28"/>
  <c r="C463" i="28"/>
  <c r="C464" i="28"/>
  <c r="C465" i="28"/>
  <c r="C466" i="28"/>
  <c r="C467" i="28"/>
  <c r="C468" i="28"/>
  <c r="C469" i="28"/>
  <c r="C470" i="28"/>
  <c r="C471" i="28"/>
  <c r="C472" i="28"/>
  <c r="C473" i="28"/>
  <c r="C474" i="28"/>
  <c r="C475" i="28"/>
  <c r="C476" i="28"/>
  <c r="C477" i="28"/>
  <c r="C478" i="28"/>
  <c r="C479" i="28"/>
  <c r="C480" i="28"/>
  <c r="C481" i="28"/>
  <c r="C482" i="28"/>
  <c r="C483" i="28"/>
  <c r="C484" i="28"/>
  <c r="C485" i="28"/>
  <c r="C486" i="28"/>
  <c r="C487" i="28"/>
  <c r="C488" i="28"/>
  <c r="C489" i="28"/>
  <c r="C490" i="28"/>
  <c r="C491" i="28"/>
  <c r="C492" i="28"/>
  <c r="C493" i="28"/>
  <c r="C494" i="28"/>
  <c r="C495" i="28"/>
  <c r="C496" i="28"/>
  <c r="C497" i="28"/>
  <c r="C498" i="28"/>
  <c r="C499" i="28"/>
  <c r="C500" i="28"/>
  <c r="C501" i="28"/>
  <c r="C502" i="28"/>
  <c r="C503" i="28"/>
  <c r="C504" i="28"/>
  <c r="C505" i="28"/>
  <c r="C506" i="28"/>
  <c r="C507" i="28"/>
  <c r="C508" i="28"/>
  <c r="C509" i="28"/>
  <c r="C510" i="28"/>
  <c r="C511" i="28"/>
  <c r="C512" i="28"/>
  <c r="C513" i="28"/>
  <c r="C514" i="28"/>
  <c r="C515" i="28"/>
  <c r="C516" i="28"/>
  <c r="C517" i="28"/>
  <c r="C518" i="28"/>
  <c r="C519" i="28"/>
  <c r="C520" i="28"/>
  <c r="C521" i="28"/>
  <c r="C522" i="28"/>
  <c r="C523" i="28"/>
  <c r="C524" i="28"/>
  <c r="C525" i="28"/>
  <c r="C526" i="28"/>
  <c r="C527" i="28"/>
  <c r="C528" i="28"/>
  <c r="C529" i="28"/>
  <c r="C530" i="28"/>
  <c r="C531" i="28"/>
  <c r="C532" i="28"/>
  <c r="C533" i="28"/>
  <c r="C534" i="28"/>
  <c r="C535" i="28"/>
  <c r="C536" i="28"/>
  <c r="C537" i="28"/>
  <c r="C538" i="28"/>
  <c r="C539" i="28"/>
  <c r="C540" i="28"/>
  <c r="C541" i="28"/>
  <c r="C542" i="28"/>
  <c r="C543" i="28"/>
  <c r="C544" i="28"/>
  <c r="C545" i="28"/>
  <c r="C546" i="28"/>
  <c r="C547" i="28"/>
  <c r="C548" i="28"/>
  <c r="C549" i="28"/>
  <c r="C550" i="28"/>
  <c r="C551" i="28"/>
  <c r="C552" i="28"/>
  <c r="C553" i="28"/>
  <c r="C554" i="28"/>
  <c r="C555" i="28"/>
  <c r="C556" i="28"/>
  <c r="C557" i="28"/>
  <c r="C558" i="28"/>
  <c r="C559" i="28"/>
  <c r="C560" i="28"/>
  <c r="C561" i="28"/>
  <c r="C562" i="28"/>
  <c r="C563" i="28"/>
  <c r="C564" i="28"/>
  <c r="C565" i="28"/>
  <c r="C566" i="28"/>
  <c r="C567" i="28"/>
  <c r="C568" i="28"/>
  <c r="C569" i="28"/>
  <c r="C570" i="28"/>
  <c r="C571" i="28"/>
  <c r="C572" i="28"/>
  <c r="C573" i="28"/>
  <c r="C574" i="28"/>
  <c r="C575" i="28"/>
  <c r="C576" i="28"/>
  <c r="C577" i="28"/>
  <c r="C578" i="28"/>
  <c r="C579" i="28"/>
  <c r="C580" i="28"/>
  <c r="C581" i="28"/>
  <c r="C582" i="28"/>
  <c r="C583" i="28"/>
  <c r="C584" i="28"/>
  <c r="C585" i="28"/>
  <c r="C586" i="28"/>
  <c r="C587" i="28"/>
  <c r="C588" i="28"/>
  <c r="C589" i="28"/>
  <c r="C590" i="28"/>
  <c r="C591" i="28"/>
  <c r="C592" i="28"/>
  <c r="C593" i="28"/>
  <c r="C594" i="28"/>
  <c r="C595" i="28"/>
  <c r="C596" i="28"/>
  <c r="C597" i="28"/>
  <c r="C598" i="28"/>
  <c r="C599" i="28"/>
  <c r="C600" i="28"/>
  <c r="C601" i="28"/>
  <c r="C602" i="28"/>
  <c r="C603" i="28"/>
  <c r="C604" i="28"/>
  <c r="C605" i="28"/>
  <c r="C606" i="28"/>
  <c r="C607" i="28"/>
  <c r="C608" i="28"/>
  <c r="C609" i="28"/>
  <c r="C610" i="28"/>
  <c r="C611" i="28"/>
  <c r="C612" i="28"/>
  <c r="C613" i="28"/>
  <c r="C614" i="28"/>
  <c r="C615" i="28"/>
  <c r="C616" i="28"/>
  <c r="C617" i="28"/>
  <c r="C618" i="28"/>
  <c r="C619" i="28"/>
  <c r="C620" i="28"/>
  <c r="C621" i="28"/>
  <c r="C622" i="28"/>
  <c r="C623" i="28"/>
  <c r="C624" i="28"/>
  <c r="C625" i="28"/>
  <c r="C626" i="28"/>
  <c r="C627" i="28"/>
  <c r="C628" i="28"/>
  <c r="C629" i="28"/>
  <c r="C630" i="28"/>
  <c r="C631" i="28"/>
  <c r="C632" i="28"/>
  <c r="C633" i="28"/>
  <c r="C634" i="28"/>
  <c r="C635" i="28"/>
  <c r="C636" i="28"/>
  <c r="C637" i="28"/>
  <c r="C638" i="28"/>
  <c r="C639" i="28"/>
  <c r="C640" i="28"/>
  <c r="C641" i="28"/>
  <c r="C642" i="28"/>
  <c r="C643" i="28"/>
  <c r="C644" i="28"/>
  <c r="C645" i="28"/>
  <c r="C646" i="28"/>
  <c r="C647" i="28"/>
  <c r="C648" i="28"/>
  <c r="C649" i="28"/>
  <c r="C650" i="28"/>
  <c r="C651" i="28"/>
  <c r="C652" i="28"/>
  <c r="C653" i="28"/>
  <c r="C654" i="28"/>
  <c r="C655" i="28"/>
  <c r="C656" i="28"/>
  <c r="C657" i="28"/>
  <c r="C658" i="28"/>
  <c r="C659" i="28"/>
  <c r="C660" i="28"/>
  <c r="C661" i="28"/>
  <c r="C662" i="28"/>
  <c r="C663" i="28"/>
  <c r="C664" i="28"/>
  <c r="C665" i="28"/>
  <c r="C666" i="28"/>
  <c r="C667" i="28"/>
  <c r="C668" i="28"/>
  <c r="C669" i="28"/>
  <c r="C670" i="28"/>
  <c r="C671" i="28"/>
  <c r="C672" i="28"/>
  <c r="C673" i="28"/>
  <c r="C674" i="28"/>
  <c r="C675" i="28"/>
  <c r="C676" i="28"/>
  <c r="C677" i="28"/>
  <c r="C678" i="28"/>
  <c r="C679" i="28"/>
  <c r="C680" i="28"/>
  <c r="C681" i="28"/>
  <c r="C682" i="28"/>
  <c r="C683" i="28"/>
  <c r="C684" i="28"/>
  <c r="C685" i="28"/>
  <c r="C686" i="28"/>
  <c r="C687" i="28"/>
  <c r="C688" i="28"/>
  <c r="C689" i="28"/>
  <c r="C690" i="28"/>
  <c r="C691" i="28"/>
  <c r="C692" i="28"/>
  <c r="C693" i="28"/>
  <c r="C694" i="28"/>
  <c r="C695" i="28"/>
  <c r="C696" i="28"/>
  <c r="C697" i="28"/>
  <c r="C698" i="28"/>
  <c r="C699" i="28"/>
  <c r="C700" i="28"/>
  <c r="C701" i="28"/>
  <c r="C702" i="28"/>
  <c r="C703" i="28"/>
  <c r="C704" i="28"/>
  <c r="C705" i="28"/>
  <c r="C706" i="28"/>
  <c r="C707" i="28"/>
  <c r="C708" i="28"/>
  <c r="C709" i="28"/>
  <c r="C710" i="28"/>
  <c r="C711" i="28"/>
  <c r="C712" i="28"/>
  <c r="C713" i="28"/>
  <c r="C714" i="28"/>
  <c r="C715" i="28"/>
  <c r="C716" i="28"/>
  <c r="C717" i="28"/>
  <c r="C718" i="28"/>
  <c r="C719" i="28"/>
  <c r="C720" i="28"/>
  <c r="C721" i="28"/>
  <c r="C722" i="28"/>
  <c r="C723" i="28"/>
  <c r="C724" i="28"/>
  <c r="C725" i="28"/>
  <c r="C726" i="28"/>
  <c r="C727" i="28"/>
  <c r="C728" i="28"/>
  <c r="C729" i="28"/>
  <c r="C730" i="28"/>
  <c r="C731" i="28"/>
  <c r="C732" i="28"/>
  <c r="C733" i="28"/>
  <c r="C734" i="28"/>
  <c r="C735" i="28"/>
  <c r="C736" i="28"/>
  <c r="C737" i="28"/>
  <c r="C738" i="28"/>
  <c r="C739" i="28"/>
  <c r="C740" i="28"/>
  <c r="C741" i="28"/>
  <c r="C742" i="28"/>
  <c r="C743" i="28"/>
  <c r="C744" i="28"/>
  <c r="C745" i="28"/>
  <c r="C746" i="28"/>
  <c r="C747" i="28"/>
  <c r="C748" i="28"/>
  <c r="C749" i="28"/>
  <c r="C750" i="28"/>
  <c r="C751" i="28"/>
  <c r="C752" i="28"/>
  <c r="C753" i="28"/>
  <c r="C754" i="28"/>
  <c r="C755" i="28"/>
  <c r="C756" i="28"/>
  <c r="C757" i="28"/>
  <c r="C758" i="28"/>
  <c r="C759" i="28"/>
  <c r="C760" i="28"/>
  <c r="C761" i="28"/>
  <c r="C762" i="28"/>
  <c r="C763" i="28"/>
  <c r="C764" i="28"/>
  <c r="C765" i="28"/>
  <c r="C766" i="28"/>
  <c r="C767" i="28"/>
  <c r="C768" i="28"/>
  <c r="C769" i="28"/>
  <c r="C770" i="28"/>
  <c r="C771" i="28"/>
  <c r="C772" i="28"/>
  <c r="C773" i="28"/>
  <c r="C774" i="28"/>
  <c r="C775" i="28"/>
  <c r="C776" i="28"/>
  <c r="C777" i="28"/>
  <c r="C778" i="28"/>
  <c r="C779" i="28"/>
  <c r="C780" i="28"/>
  <c r="C781" i="28"/>
  <c r="C782" i="28"/>
  <c r="C783" i="28"/>
  <c r="C784" i="28"/>
  <c r="C785" i="28"/>
  <c r="C786" i="28"/>
  <c r="C787" i="28"/>
  <c r="C788" i="28"/>
  <c r="C789" i="28"/>
  <c r="C790" i="28"/>
  <c r="C791" i="28"/>
  <c r="C792" i="28"/>
  <c r="C793" i="28"/>
  <c r="C794" i="28"/>
  <c r="C795" i="28"/>
  <c r="C796" i="28"/>
  <c r="C797" i="28"/>
  <c r="C798" i="28"/>
  <c r="C799" i="28"/>
  <c r="C800" i="28"/>
  <c r="C801" i="28"/>
  <c r="C802" i="28"/>
  <c r="C803" i="28"/>
  <c r="C804" i="28"/>
  <c r="C805" i="28"/>
  <c r="C806" i="28"/>
  <c r="C807" i="28"/>
  <c r="C808" i="28"/>
  <c r="C809" i="28"/>
  <c r="C810" i="28"/>
  <c r="C811" i="28"/>
  <c r="C812" i="28"/>
  <c r="C813" i="28"/>
  <c r="C814" i="28"/>
  <c r="C815" i="28"/>
  <c r="C816" i="28"/>
  <c r="C817" i="28"/>
  <c r="C818" i="28"/>
  <c r="C819" i="28"/>
  <c r="C820" i="28"/>
  <c r="C821" i="28"/>
  <c r="C822" i="28"/>
  <c r="C823" i="28"/>
  <c r="C824" i="28"/>
  <c r="C825" i="28"/>
  <c r="C826" i="28"/>
  <c r="C827" i="28"/>
  <c r="C828" i="28"/>
  <c r="C829" i="28"/>
  <c r="C830" i="28"/>
  <c r="C831" i="28"/>
  <c r="C832" i="28"/>
  <c r="C833" i="28"/>
  <c r="C834" i="28"/>
  <c r="C835" i="28"/>
  <c r="C836" i="28"/>
  <c r="C837" i="28"/>
  <c r="C838" i="28"/>
  <c r="C839" i="28"/>
  <c r="C840" i="28"/>
  <c r="C841" i="28"/>
  <c r="C842" i="28"/>
  <c r="C843" i="28"/>
  <c r="C844" i="28"/>
  <c r="C845" i="28"/>
  <c r="C846" i="28"/>
  <c r="C847" i="28"/>
  <c r="C848" i="28"/>
  <c r="C849" i="28"/>
  <c r="C850" i="28"/>
  <c r="C851" i="28"/>
  <c r="C852" i="28"/>
  <c r="C853" i="28"/>
  <c r="C854" i="28"/>
  <c r="C855" i="28"/>
  <c r="C856" i="28"/>
  <c r="C857" i="28"/>
  <c r="C858" i="28"/>
  <c r="C859" i="28"/>
  <c r="C860" i="28"/>
  <c r="C861" i="28"/>
  <c r="C862" i="28"/>
  <c r="C863" i="28"/>
  <c r="C864" i="28"/>
  <c r="C865" i="28"/>
  <c r="C866" i="28"/>
  <c r="C867" i="28"/>
  <c r="C868" i="28"/>
  <c r="C869" i="28"/>
  <c r="C870" i="28"/>
  <c r="C871" i="28"/>
  <c r="C872" i="28"/>
  <c r="C873" i="28"/>
  <c r="C874" i="28"/>
  <c r="C875" i="28"/>
  <c r="C876" i="28"/>
  <c r="C877" i="28"/>
  <c r="C878" i="28"/>
  <c r="C879" i="28"/>
  <c r="C880" i="28"/>
  <c r="C881" i="28"/>
  <c r="C882" i="28"/>
  <c r="C883" i="28"/>
  <c r="C884" i="28"/>
  <c r="C885" i="28"/>
  <c r="C886" i="28"/>
  <c r="C887" i="28"/>
  <c r="C888" i="28"/>
  <c r="C889" i="28"/>
  <c r="C890" i="28"/>
  <c r="C891" i="28"/>
  <c r="C892" i="28"/>
  <c r="C893" i="28"/>
  <c r="C894" i="28"/>
  <c r="C895" i="28"/>
  <c r="C896" i="28"/>
  <c r="C897" i="28"/>
  <c r="C898" i="28"/>
  <c r="C899" i="28"/>
  <c r="C900" i="28"/>
  <c r="C901" i="28"/>
  <c r="C902" i="28"/>
  <c r="C903" i="28"/>
  <c r="C904" i="28"/>
  <c r="C905" i="28"/>
  <c r="C906" i="28"/>
  <c r="C907" i="28"/>
  <c r="C908" i="28"/>
  <c r="C909" i="28"/>
  <c r="C910" i="28"/>
  <c r="C911" i="28"/>
  <c r="C912" i="28"/>
  <c r="C913" i="28"/>
  <c r="C914" i="28"/>
  <c r="C915" i="28"/>
  <c r="C916" i="28"/>
  <c r="C917" i="28"/>
  <c r="C918" i="28"/>
  <c r="C919" i="28"/>
  <c r="C920" i="28"/>
  <c r="C921" i="28"/>
  <c r="C922" i="28"/>
  <c r="C923" i="28"/>
  <c r="C924" i="28"/>
  <c r="C925" i="28"/>
  <c r="C926" i="28"/>
  <c r="C927" i="28"/>
  <c r="C928" i="28"/>
  <c r="C929" i="28"/>
  <c r="C930" i="28"/>
  <c r="C931" i="28"/>
  <c r="C932" i="28"/>
  <c r="C933" i="28"/>
  <c r="C934" i="28"/>
  <c r="C935" i="28"/>
  <c r="C936" i="28"/>
  <c r="C937" i="28"/>
  <c r="C938" i="28"/>
  <c r="C939" i="28"/>
  <c r="C940" i="28"/>
  <c r="C941" i="28"/>
  <c r="C942" i="28"/>
  <c r="C943" i="28"/>
  <c r="C944" i="28"/>
  <c r="C945" i="28"/>
  <c r="C946" i="28"/>
  <c r="C947" i="28"/>
  <c r="C948" i="28"/>
  <c r="C949" i="28"/>
  <c r="C950" i="28"/>
  <c r="C951" i="28"/>
  <c r="C952" i="28"/>
  <c r="C953" i="28"/>
  <c r="C954" i="28"/>
  <c r="C955" i="28"/>
  <c r="C956" i="28"/>
  <c r="C957" i="28"/>
  <c r="C958" i="28"/>
  <c r="C959" i="28"/>
  <c r="C960" i="28"/>
  <c r="C961" i="28"/>
  <c r="C962" i="28"/>
  <c r="C963" i="28"/>
  <c r="C964" i="28"/>
  <c r="C965" i="28"/>
  <c r="C966" i="28"/>
  <c r="C967" i="28"/>
  <c r="C968" i="28"/>
  <c r="C969" i="28"/>
  <c r="C970" i="28"/>
  <c r="C971" i="28"/>
  <c r="C972" i="28"/>
  <c r="C973" i="28"/>
  <c r="C974" i="28"/>
  <c r="C975" i="28"/>
  <c r="C976" i="28"/>
  <c r="C977" i="28"/>
  <c r="C978" i="28"/>
  <c r="C979" i="28"/>
  <c r="C980" i="28"/>
  <c r="C981" i="28"/>
  <c r="C982" i="28"/>
  <c r="C983" i="28"/>
  <c r="C984" i="28"/>
  <c r="C985" i="28"/>
  <c r="C986" i="28"/>
  <c r="C987" i="28"/>
  <c r="C988" i="28"/>
  <c r="C989" i="28"/>
  <c r="C990" i="28"/>
  <c r="C991" i="28"/>
  <c r="C992" i="28"/>
  <c r="C993" i="28"/>
  <c r="C994" i="28"/>
  <c r="C995" i="28"/>
  <c r="C996" i="28"/>
  <c r="C997" i="28"/>
  <c r="C998" i="28"/>
  <c r="C999" i="28"/>
  <c r="C1000" i="28"/>
  <c r="C1001" i="28"/>
</calcChain>
</file>

<file path=xl/sharedStrings.xml><?xml version="1.0" encoding="utf-8"?>
<sst xmlns="http://schemas.openxmlformats.org/spreadsheetml/2006/main" count="7139" uniqueCount="5503">
  <si>
    <t>Fonyódi</t>
  </si>
  <si>
    <t>Kármen</t>
  </si>
  <si>
    <t>Jancsó</t>
  </si>
  <si>
    <t>Lőrinc</t>
  </si>
  <si>
    <t>Takács</t>
  </si>
  <si>
    <t>Emilia</t>
  </si>
  <si>
    <t>Udvardi</t>
  </si>
  <si>
    <t>Kosztolányi</t>
  </si>
  <si>
    <t>Kocsis</t>
  </si>
  <si>
    <t>Gergely</t>
  </si>
  <si>
    <t>Zsófia</t>
  </si>
  <si>
    <t>Erik</t>
  </si>
  <si>
    <t>Ignác</t>
  </si>
  <si>
    <t>Nyéki</t>
  </si>
  <si>
    <t>Vass</t>
  </si>
  <si>
    <t>Gedeon</t>
  </si>
  <si>
    <t>Révész</t>
  </si>
  <si>
    <t>Csonka</t>
  </si>
  <si>
    <t>Mátrai</t>
  </si>
  <si>
    <t>Rókus</t>
  </si>
  <si>
    <t>Rideg</t>
  </si>
  <si>
    <t>Szerdahelyi</t>
  </si>
  <si>
    <t>Hajna</t>
  </si>
  <si>
    <t>Erdős</t>
  </si>
  <si>
    <t>Stark</t>
  </si>
  <si>
    <t>Deli</t>
  </si>
  <si>
    <t>Hermina</t>
  </si>
  <si>
    <t>Almási</t>
  </si>
  <si>
    <t>Csányi</t>
  </si>
  <si>
    <t>Patkós</t>
  </si>
  <si>
    <t>Hidvégi</t>
  </si>
  <si>
    <t>Kristóf</t>
  </si>
  <si>
    <t>Helga</t>
  </si>
  <si>
    <t>Szendrő</t>
  </si>
  <si>
    <t>Marianna</t>
  </si>
  <si>
    <t>Szegő</t>
  </si>
  <si>
    <t>Korda</t>
  </si>
  <si>
    <t>Csaba</t>
  </si>
  <si>
    <t>Krizsán</t>
  </si>
  <si>
    <t>Kónya</t>
  </si>
  <si>
    <t>Regina</t>
  </si>
  <si>
    <t>Madarász</t>
  </si>
  <si>
    <t>Katinka</t>
  </si>
  <si>
    <t>Jelinek</t>
  </si>
  <si>
    <t>Lenke</t>
  </si>
  <si>
    <t>Eke</t>
  </si>
  <si>
    <t>Emil</t>
  </si>
  <si>
    <t>Tibor</t>
  </si>
  <si>
    <t>Tihanyi</t>
  </si>
  <si>
    <t>Nyerges</t>
  </si>
  <si>
    <t>Boglárka</t>
  </si>
  <si>
    <t>Honti</t>
  </si>
  <si>
    <t>Erdei</t>
  </si>
  <si>
    <t>Elza</t>
  </si>
  <si>
    <t>Dorogi</t>
  </si>
  <si>
    <t>Norbert</t>
  </si>
  <si>
    <t>Hajdú</t>
  </si>
  <si>
    <t>Mohos</t>
  </si>
  <si>
    <t>Holló</t>
  </si>
  <si>
    <t>Noémi</t>
  </si>
  <si>
    <t>Zeke</t>
  </si>
  <si>
    <t>Hidas</t>
  </si>
  <si>
    <t>Marietta</t>
  </si>
  <si>
    <t>Vadász</t>
  </si>
  <si>
    <t>Vazul</t>
  </si>
  <si>
    <t>Lili</t>
  </si>
  <si>
    <t>Novák</t>
  </si>
  <si>
    <t>Sulyok</t>
  </si>
  <si>
    <t>Dávid</t>
  </si>
  <si>
    <t>Varga</t>
  </si>
  <si>
    <t>Heléna</t>
  </si>
  <si>
    <t>Bacsó</t>
  </si>
  <si>
    <t>Cecilia</t>
  </si>
  <si>
    <t>Nyitrai</t>
  </si>
  <si>
    <t>Beatrix</t>
  </si>
  <si>
    <t>Palágyi</t>
  </si>
  <si>
    <t>Orbán</t>
  </si>
  <si>
    <t>Bakos</t>
  </si>
  <si>
    <t>Sándor</t>
  </si>
  <si>
    <t>Emese</t>
  </si>
  <si>
    <t>Pázmány</t>
  </si>
  <si>
    <t>Kertes</t>
  </si>
  <si>
    <t>Szűcs</t>
  </si>
  <si>
    <t>Duka</t>
  </si>
  <si>
    <t>Nyári</t>
  </si>
  <si>
    <t>Pongrác</t>
  </si>
  <si>
    <t>Éva</t>
  </si>
  <si>
    <t>Felícia</t>
  </si>
  <si>
    <t>Sötér</t>
  </si>
  <si>
    <t>Kulcsár</t>
  </si>
  <si>
    <t>Tasnádi</t>
  </si>
  <si>
    <t>Donát</t>
  </si>
  <si>
    <t>Padányi</t>
  </si>
  <si>
    <t>Keszler</t>
  </si>
  <si>
    <t>Teréz</t>
  </si>
  <si>
    <t>Suba</t>
  </si>
  <si>
    <t>Roboz</t>
  </si>
  <si>
    <t>Orosz</t>
  </si>
  <si>
    <t>Füleki</t>
  </si>
  <si>
    <t>Csóka</t>
  </si>
  <si>
    <t>Izabella</t>
  </si>
  <si>
    <t>Sebestény</t>
  </si>
  <si>
    <t>Lánczi</t>
  </si>
  <si>
    <t>Szilágyi</t>
  </si>
  <si>
    <t>Szegedi</t>
  </si>
  <si>
    <t>Simon</t>
  </si>
  <si>
    <t>Szőllősi</t>
  </si>
  <si>
    <t>Kozma</t>
  </si>
  <si>
    <t>Goda</t>
  </si>
  <si>
    <t>Pusztai</t>
  </si>
  <si>
    <t>Vágó</t>
  </si>
  <si>
    <t>Sziva</t>
  </si>
  <si>
    <t>Blaskó</t>
  </si>
  <si>
    <t>Cseh</t>
  </si>
  <si>
    <t>Franciska</t>
  </si>
  <si>
    <t>Bodó</t>
  </si>
  <si>
    <t>Hanák</t>
  </si>
  <si>
    <t>Bakonyi</t>
  </si>
  <si>
    <t>Ida</t>
  </si>
  <si>
    <t>Nógrádi</t>
  </si>
  <si>
    <t>Polgár</t>
  </si>
  <si>
    <t>Róza</t>
  </si>
  <si>
    <t>Rózsavölgyi</t>
  </si>
  <si>
    <t>Kalocsai</t>
  </si>
  <si>
    <t>Szamosi</t>
  </si>
  <si>
    <t>Petrányi</t>
  </si>
  <si>
    <t>Torda</t>
  </si>
  <si>
    <t>Róka</t>
  </si>
  <si>
    <t>Fejes</t>
  </si>
  <si>
    <t>Ibolya</t>
  </si>
  <si>
    <t>Szolnoki</t>
  </si>
  <si>
    <t>Barna</t>
  </si>
  <si>
    <t>Halász</t>
  </si>
  <si>
    <t>Viktória</t>
  </si>
  <si>
    <t>Bódi</t>
  </si>
  <si>
    <t>Kátai</t>
  </si>
  <si>
    <t>Selmeci</t>
  </si>
  <si>
    <t>Polányi</t>
  </si>
  <si>
    <t>Bátor</t>
  </si>
  <si>
    <t>Olimpia</t>
  </si>
  <si>
    <t>Emőke</t>
  </si>
  <si>
    <t>Szarka</t>
  </si>
  <si>
    <t>Terézia</t>
  </si>
  <si>
    <t>Adrienn</t>
  </si>
  <si>
    <t>Pintér</t>
  </si>
  <si>
    <t>Czakó</t>
  </si>
  <si>
    <t>Sárai</t>
  </si>
  <si>
    <t>Mester</t>
  </si>
  <si>
    <t>Bognár</t>
  </si>
  <si>
    <t>Vilma</t>
  </si>
  <si>
    <t>Mátyás</t>
  </si>
  <si>
    <t>Somlai</t>
  </si>
  <si>
    <t>Bernát</t>
  </si>
  <si>
    <t>Csenge</t>
  </si>
  <si>
    <t>Ötvös</t>
  </si>
  <si>
    <t>Kálmán</t>
  </si>
  <si>
    <t>Sóti</t>
  </si>
  <si>
    <t>Anita</t>
  </si>
  <si>
    <t>Szaniszló</t>
  </si>
  <si>
    <t>Osváth</t>
  </si>
  <si>
    <t>Klára</t>
  </si>
  <si>
    <t>Bulcsú</t>
  </si>
  <si>
    <t>Horváth</t>
  </si>
  <si>
    <t>Palotás</t>
  </si>
  <si>
    <t>Gazsó</t>
  </si>
  <si>
    <t>Fenyvesi</t>
  </si>
  <si>
    <t>Szép</t>
  </si>
  <si>
    <t>Beke</t>
  </si>
  <si>
    <t>Német</t>
  </si>
  <si>
    <t>Ráth</t>
  </si>
  <si>
    <t>Csanád</t>
  </si>
  <si>
    <t>József</t>
  </si>
  <si>
    <t>összefűzve</t>
  </si>
  <si>
    <t>keresztnév</t>
  </si>
  <si>
    <t>vezetéknév</t>
  </si>
  <si>
    <t>Szatmári Özséb</t>
  </si>
  <si>
    <t>Koltai Jácint</t>
  </si>
  <si>
    <t>Ambrus Debóra</t>
  </si>
  <si>
    <t>Bajor Imre</t>
  </si>
  <si>
    <t>Somodi Vilmos</t>
  </si>
  <si>
    <t>Galla Menyhért</t>
  </si>
  <si>
    <t>Ravasz Elvira</t>
  </si>
  <si>
    <t>Selényi Ádám</t>
  </si>
  <si>
    <t>Radnai Titusz</t>
  </si>
  <si>
    <t>Mohácsi Dóra</t>
  </si>
  <si>
    <t>Rózsahegyi Zsuzsanna</t>
  </si>
  <si>
    <t>Pákozdi Gyöngyi</t>
  </si>
  <si>
    <t>Prohaszka Marietta</t>
  </si>
  <si>
    <t>Nádasi Izolda</t>
  </si>
  <si>
    <t>Pécsi Győző</t>
  </si>
  <si>
    <t>Szalontai Árpád</t>
  </si>
  <si>
    <t>Erdélyi Emilia</t>
  </si>
  <si>
    <t>Bertók Emma</t>
  </si>
  <si>
    <t>Huszák Tamás</t>
  </si>
  <si>
    <t>Pallagi Patrícia</t>
  </si>
  <si>
    <t>Pozsgai Boglárka</t>
  </si>
  <si>
    <t>Szigetvári Anna</t>
  </si>
  <si>
    <t>Huszák Ambrus</t>
  </si>
  <si>
    <t>Solymár Ildikó</t>
  </si>
  <si>
    <t>Bacsó Orbán</t>
  </si>
  <si>
    <t>Kőszegi Bendegúz</t>
  </si>
  <si>
    <t>Fábián Barna</t>
  </si>
  <si>
    <t>Kertész Jenő</t>
  </si>
  <si>
    <t>Kósa Gyöngyi</t>
  </si>
  <si>
    <t>Berkes Hédi</t>
  </si>
  <si>
    <t>Fehér Bence</t>
  </si>
  <si>
    <t>Pölöskei Özséb</t>
  </si>
  <si>
    <t>Faludi Zita</t>
  </si>
  <si>
    <t>Porkoláb Attila</t>
  </si>
  <si>
    <t>Szappanos Sándor</t>
  </si>
  <si>
    <t>Karsai Krisztina</t>
  </si>
  <si>
    <t>Perjés Timót</t>
  </si>
  <si>
    <t>Szappanos Lóránt</t>
  </si>
  <si>
    <t>Vajda Brigitta</t>
  </si>
  <si>
    <t>Lendvai Ignác</t>
  </si>
  <si>
    <t>Sényi Márk</t>
  </si>
  <si>
    <t>Benkő Pálma</t>
  </si>
  <si>
    <t>Kékesi György</t>
  </si>
  <si>
    <t>Nagy Ferenc</t>
  </si>
  <si>
    <t>Hernádi Szabolcs</t>
  </si>
  <si>
    <t>Udvardi Arika</t>
  </si>
  <si>
    <t>Hajnal Boldizsár</t>
  </si>
  <si>
    <t>Kürti Leonóra</t>
  </si>
  <si>
    <t>Somoskövi Bódog</t>
  </si>
  <si>
    <t>Szigeti Jakab</t>
  </si>
  <si>
    <t>Szász Gedeon</t>
  </si>
  <si>
    <t>Méhes Márkus</t>
  </si>
  <si>
    <t>Sáfrány Ferenc</t>
  </si>
  <si>
    <t>Rákoczi Galina</t>
  </si>
  <si>
    <t>Lovász Barbara</t>
  </si>
  <si>
    <t>Czifra Andrea</t>
  </si>
  <si>
    <t>Sötér Sarolta</t>
  </si>
  <si>
    <t>Buzsáki Károly</t>
  </si>
  <si>
    <t>Kékesi Galina</t>
  </si>
  <si>
    <t>Erdélyi Donát</t>
  </si>
  <si>
    <t>Burján Ilona</t>
  </si>
  <si>
    <t>Holló Gyula</t>
  </si>
  <si>
    <t>Sényi Vince</t>
  </si>
  <si>
    <t>Sári Mónika</t>
  </si>
  <si>
    <t>Seres Ervin</t>
  </si>
  <si>
    <t>Kállai Rózsa</t>
  </si>
  <si>
    <t>Éles Franciska</t>
  </si>
  <si>
    <t>Szirtes Ádám</t>
  </si>
  <si>
    <t>Galla Lipót</t>
  </si>
  <si>
    <t>Szendrő Kriszta</t>
  </si>
  <si>
    <t>Egervári Géza</t>
  </si>
  <si>
    <t>Martos Menyhért</t>
  </si>
  <si>
    <t>Szűcs Olivér</t>
  </si>
  <si>
    <t>Ember Tamara</t>
  </si>
  <si>
    <t>Perger Simon</t>
  </si>
  <si>
    <t>Bobák Evelin</t>
  </si>
  <si>
    <t>Somoskövi Zsolt</t>
  </si>
  <si>
    <t>Forrai Norbert</t>
  </si>
  <si>
    <t>Ráth Albert</t>
  </si>
  <si>
    <t>Kádár Ágota</t>
  </si>
  <si>
    <t>Csorba Gyöngyvér</t>
  </si>
  <si>
    <t>Szőke Tamás</t>
  </si>
  <si>
    <t>Katona Vajk</t>
  </si>
  <si>
    <t>Nagy Katalin</t>
  </si>
  <si>
    <t>Karsai Lukács</t>
  </si>
  <si>
    <t>Kerekes Kristóf</t>
  </si>
  <si>
    <t>Kútvölgyi Ágnes</t>
  </si>
  <si>
    <t>Ocskó Ede</t>
  </si>
  <si>
    <t>Veress Edgár</t>
  </si>
  <si>
    <t>Hetényi Ákos</t>
  </si>
  <si>
    <t>Pósa Medárd</t>
  </si>
  <si>
    <t>Sajó Gedeon</t>
  </si>
  <si>
    <t>Fodor Vince</t>
  </si>
  <si>
    <t>Kozák Lóránd</t>
  </si>
  <si>
    <t>Kalocsai Nándor</t>
  </si>
  <si>
    <t>Rudas Boglár</t>
  </si>
  <si>
    <t>Kátai Dániel</t>
  </si>
  <si>
    <t>Halmosi Oszkár</t>
  </si>
  <si>
    <t>Bolgár Kelemen</t>
  </si>
  <si>
    <t>Radnai Zsigmond</t>
  </si>
  <si>
    <t>Mezei Simon</t>
  </si>
  <si>
    <t>Megyesi Julianna</t>
  </si>
  <si>
    <t>Baranyai Tamás</t>
  </si>
  <si>
    <t>Bódi Simon</t>
  </si>
  <si>
    <t>Jancsó Heléna</t>
  </si>
  <si>
    <t>Faludi Jenő</t>
  </si>
  <si>
    <t>Deák Menyhért</t>
  </si>
  <si>
    <t>Réz Csongor</t>
  </si>
  <si>
    <t>Radnai Áron</t>
  </si>
  <si>
    <t>Jelinek Csenge</t>
  </si>
  <si>
    <t>Szebeni Gergely</t>
  </si>
  <si>
    <t>Nyári Ildikó</t>
  </si>
  <si>
    <t>Radnai Emőd</t>
  </si>
  <si>
    <t>Jámbor Vazul</t>
  </si>
  <si>
    <t>Takács Kármen</t>
  </si>
  <si>
    <t>Heller Timót</t>
  </si>
  <si>
    <t>Czakó Adél</t>
  </si>
  <si>
    <t>Vörös Evelin</t>
  </si>
  <si>
    <t>Erdélyi Szilveszter</t>
  </si>
  <si>
    <t>Dudás Aranka</t>
  </si>
  <si>
    <t>Prohaszka Vera</t>
  </si>
  <si>
    <t>Gáti Benedek</t>
  </si>
  <si>
    <t>Kis Mihály</t>
  </si>
  <si>
    <t>Bódi Amália</t>
  </si>
  <si>
    <t>Szilágyi Edina</t>
  </si>
  <si>
    <t>Romhányi Edgár</t>
  </si>
  <si>
    <t>Baranyai Jolán</t>
  </si>
  <si>
    <t>Rényi Gergő</t>
  </si>
  <si>
    <t>Szabó Kelemen</t>
  </si>
  <si>
    <t>Garami Andrea</t>
  </si>
  <si>
    <t>Selényi Jácint</t>
  </si>
  <si>
    <t>Kende Liliána</t>
  </si>
  <si>
    <t>Madarász Regina</t>
  </si>
  <si>
    <t>Kamarás Annabella</t>
  </si>
  <si>
    <t>Harmat Ádám</t>
  </si>
  <si>
    <t>Hajnal Kinga</t>
  </si>
  <si>
    <t>Kosztolányi Elek</t>
  </si>
  <si>
    <t>Balla Menyhért</t>
  </si>
  <si>
    <t>Mátyus Anita</t>
  </si>
  <si>
    <t>Szente Tódor</t>
  </si>
  <si>
    <t>Kádár Rózsa</t>
  </si>
  <si>
    <t>Slezák Károly</t>
  </si>
  <si>
    <t>Piller Kármen</t>
  </si>
  <si>
    <t>Gyurkovics Berta</t>
  </si>
  <si>
    <t>Kis Marianna</t>
  </si>
  <si>
    <t>Dózsa Béla</t>
  </si>
  <si>
    <t>Farkas Olimpia</t>
  </si>
  <si>
    <t>Sági Tekla</t>
  </si>
  <si>
    <t>Lakos Ágnes</t>
  </si>
  <si>
    <t>Soproni Jusztin</t>
  </si>
  <si>
    <t>Nyitrai Miklós</t>
  </si>
  <si>
    <t>Pákozdi Olívia</t>
  </si>
  <si>
    <t>Berényi Lénárd</t>
  </si>
  <si>
    <t>Árva József</t>
  </si>
  <si>
    <t>Rozsnyai Katalin</t>
  </si>
  <si>
    <t>Mohácsi Anikó</t>
  </si>
  <si>
    <t>Pálfi Gizella</t>
  </si>
  <si>
    <t>Haraszti Gedeon</t>
  </si>
  <si>
    <t>Selényi Tilda</t>
  </si>
  <si>
    <t>Szőnyi Kálmán</t>
  </si>
  <si>
    <t>Lugosi Antónia</t>
  </si>
  <si>
    <t>Sulyok Csaba</t>
  </si>
  <si>
    <t>Román Viktor</t>
  </si>
  <si>
    <t>Pete Beatrix</t>
  </si>
  <si>
    <t>Ráth István</t>
  </si>
  <si>
    <t>Sas Róza</t>
  </si>
  <si>
    <t>Aradi Illés</t>
  </si>
  <si>
    <t>Fényes Imre</t>
  </si>
  <si>
    <t>Káplár Albert</t>
  </si>
  <si>
    <t>Szilágyi Márk</t>
  </si>
  <si>
    <t>Sipos Dezső</t>
  </si>
  <si>
    <t>Gál Dorottya</t>
  </si>
  <si>
    <t>Garami Valéria</t>
  </si>
  <si>
    <t>Sitkei Gedeon</t>
  </si>
  <si>
    <t>Sütő Ármin</t>
  </si>
  <si>
    <t>Hegedűs Katinka</t>
  </si>
  <si>
    <t>Köves Lóránt</t>
  </si>
  <si>
    <t>Köves Emese</t>
  </si>
  <si>
    <t>Reményi Miklós</t>
  </si>
  <si>
    <t>Novák Ilka</t>
  </si>
  <si>
    <t>Nádasi Heléna</t>
  </si>
  <si>
    <t>Halasi Zsolt</t>
  </si>
  <si>
    <t>Hegedűs János</t>
  </si>
  <si>
    <t>Nemes Herman</t>
  </si>
  <si>
    <t>Kónya Zsombor</t>
  </si>
  <si>
    <t>Solymár Timót</t>
  </si>
  <si>
    <t>Sziva Ödön</t>
  </si>
  <si>
    <t>Mohácsi Natália</t>
  </si>
  <si>
    <t>Almási Hunor</t>
  </si>
  <si>
    <t>Tárnok Szilveszter</t>
  </si>
  <si>
    <t>Kamarás Oszkár</t>
  </si>
  <si>
    <t>Lovász Angéla</t>
  </si>
  <si>
    <t>Pálos Beatrix</t>
  </si>
  <si>
    <t>Abonyi László</t>
  </si>
  <si>
    <t>Kőműves Szilveszter</t>
  </si>
  <si>
    <t>Romhányi Evelin</t>
  </si>
  <si>
    <t>Pozsonyi Katalin</t>
  </si>
  <si>
    <t>Méhes Angéla</t>
  </si>
  <si>
    <t>Vitéz Özséb</t>
  </si>
  <si>
    <t>Patkós Ábel</t>
  </si>
  <si>
    <t>Lovász Jeromos</t>
  </si>
  <si>
    <t>Szatmári Oszkár</t>
  </si>
  <si>
    <t>Regős Andor</t>
  </si>
  <si>
    <t>Pető Marcell</t>
  </si>
  <si>
    <t>Nádasi Violetta</t>
  </si>
  <si>
    <t>Pénzes Soma</t>
  </si>
  <si>
    <t>Mátyus Ágota</t>
  </si>
  <si>
    <t>Lovász Borbála</t>
  </si>
  <si>
    <t>Makra Arany</t>
  </si>
  <si>
    <t>Ladányi György</t>
  </si>
  <si>
    <t>Lakatos Boglár</t>
  </si>
  <si>
    <t>Nyerges Pálma</t>
  </si>
  <si>
    <t>Mészáros Mózes</t>
  </si>
  <si>
    <t>Dombi Petra</t>
  </si>
  <si>
    <t>Dobai Gyula</t>
  </si>
  <si>
    <t>Román Fanni</t>
  </si>
  <si>
    <t>Ritter Orsolya</t>
  </si>
  <si>
    <t>Fonyódi Elvira</t>
  </si>
  <si>
    <t>Sebő Laura</t>
  </si>
  <si>
    <t>Szalontai Ágoston</t>
  </si>
  <si>
    <t>Végh Virág</t>
  </si>
  <si>
    <t>Tasnádi Salamon</t>
  </si>
  <si>
    <t>Tar Gerda</t>
  </si>
  <si>
    <t>Sólyom Evelin</t>
  </si>
  <si>
    <t>Angyal Tivadar</t>
  </si>
  <si>
    <t>Patkós Andrea</t>
  </si>
  <si>
    <t>Ócsai Örs</t>
  </si>
  <si>
    <t>Somoskövi Edgár</t>
  </si>
  <si>
    <t>Keszthelyi Erik</t>
  </si>
  <si>
    <t>Mosolygó Anita</t>
  </si>
  <si>
    <t>Szoboszlai Lázár</t>
  </si>
  <si>
    <t>Vörös Zsolt</t>
  </si>
  <si>
    <t>Martos Ignác</t>
  </si>
  <si>
    <t>Galambos Tamás</t>
  </si>
  <si>
    <t>Halmai Ferenc</t>
  </si>
  <si>
    <t>Fejes Viktor</t>
  </si>
  <si>
    <t>Slezák Elza</t>
  </si>
  <si>
    <t>Kun Elza</t>
  </si>
  <si>
    <t>Csontos Annabella</t>
  </si>
  <si>
    <t>Parádi Ágota</t>
  </si>
  <si>
    <t>Fóti Irén</t>
  </si>
  <si>
    <t>Czifra Alíz</t>
  </si>
  <si>
    <t>Garami Imola</t>
  </si>
  <si>
    <t>Pázmány Vince</t>
  </si>
  <si>
    <t>Alföldi Nelli</t>
  </si>
  <si>
    <t>Fóti Leonóra</t>
  </si>
  <si>
    <t>Polgár Cecilia</t>
  </si>
  <si>
    <t>Sós Benő</t>
  </si>
  <si>
    <t>Siklósi Adél</t>
  </si>
  <si>
    <t>Kosztolányi Teréz</t>
  </si>
  <si>
    <t>Kende Menyhért</t>
  </si>
  <si>
    <t>Márkus Kármen</t>
  </si>
  <si>
    <t>Dóka Móricz</t>
  </si>
  <si>
    <t>Zeke Petra</t>
  </si>
  <si>
    <t>Pék András</t>
  </si>
  <si>
    <t>Fonyódi Lídia</t>
  </si>
  <si>
    <t>Sánta Ottó</t>
  </si>
  <si>
    <t>Rozsnyai József</t>
  </si>
  <si>
    <t>Svéd Mihály</t>
  </si>
  <si>
    <t>Rajnai Kinga</t>
  </si>
  <si>
    <t>Kemény Sarolta</t>
  </si>
  <si>
    <t>Kurucz Szilveszter</t>
  </si>
  <si>
    <t>Jobbágy Erika</t>
  </si>
  <si>
    <t>Magyar Renáta</t>
  </si>
  <si>
    <t>Kertész Jusztin</t>
  </si>
  <si>
    <t>Szeberényi Lázár</t>
  </si>
  <si>
    <t>Gémes Marietta</t>
  </si>
  <si>
    <t>Mátyus János</t>
  </si>
  <si>
    <t>Csernus Aranka</t>
  </si>
  <si>
    <t>Valkó Boglár</t>
  </si>
  <si>
    <t>Mohácsi László</t>
  </si>
  <si>
    <t>Madarász Izabella</t>
  </si>
  <si>
    <t>Erdős Bódog</t>
  </si>
  <si>
    <t>Kontra Farkas</t>
  </si>
  <si>
    <t>Asolti Emma</t>
  </si>
  <si>
    <t>Arató Kornélia</t>
  </si>
  <si>
    <t>Roboz Máté</t>
  </si>
  <si>
    <t>Rostás Viktória</t>
  </si>
  <si>
    <t>Szabados Szabolcs</t>
  </si>
  <si>
    <t>Jurányi Franciska</t>
  </si>
  <si>
    <t>Asztalos Dénes</t>
  </si>
  <si>
    <t>Jurányi Rudolf</t>
  </si>
  <si>
    <t>Somogyi Márta</t>
  </si>
  <si>
    <t>Martos Endre</t>
  </si>
  <si>
    <t>Lantos Zsuzsanna</t>
  </si>
  <si>
    <t>Berényi Mónika</t>
  </si>
  <si>
    <t>Ember Pál</t>
  </si>
  <si>
    <t>Torda Dénes</t>
  </si>
  <si>
    <t>Bihari Edgár</t>
  </si>
  <si>
    <t>Bene Timót</t>
  </si>
  <si>
    <t>Vadász Mátyás</t>
  </si>
  <si>
    <t>Somfai Viktor</t>
  </si>
  <si>
    <t>Soltész Irén</t>
  </si>
  <si>
    <t>Hegedűs Dezső</t>
  </si>
  <si>
    <t>Halmai Ákos</t>
  </si>
  <si>
    <t>Lengyel Béla</t>
  </si>
  <si>
    <t>Mester Magdolna</t>
  </si>
  <si>
    <t>Patkós Arika</t>
  </si>
  <si>
    <t>Iványi Dániel</t>
  </si>
  <si>
    <t>Rostás Zsófia</t>
  </si>
  <si>
    <t>Petrovics Magda</t>
  </si>
  <si>
    <t>Hatvani Gál</t>
  </si>
  <si>
    <t>Torda Zsóka</t>
  </si>
  <si>
    <t>Rejtő Jenő</t>
  </si>
  <si>
    <t>Kovács Sebestény</t>
  </si>
  <si>
    <t>Pandúr Paulina</t>
  </si>
  <si>
    <t>Réti Rezső</t>
  </si>
  <si>
    <t>Gerő Csenge</t>
  </si>
  <si>
    <t>Torda Eszter</t>
  </si>
  <si>
    <t>Selényi Róbert</t>
  </si>
  <si>
    <t>Kis Boldizsár</t>
  </si>
  <si>
    <t>Osváth Viktória</t>
  </si>
  <si>
    <t>Somoskövi Alfréd</t>
  </si>
  <si>
    <t>Német Farkas</t>
  </si>
  <si>
    <t>Kubinyi Alíz</t>
  </si>
  <si>
    <t>Csányi Orsolya</t>
  </si>
  <si>
    <t>Sötér Lipót</t>
  </si>
  <si>
    <t>Sallai Bonifác</t>
  </si>
  <si>
    <t>Padányi Flóra</t>
  </si>
  <si>
    <t>Mátrai József</t>
  </si>
  <si>
    <t>Ember Lajos</t>
  </si>
  <si>
    <t>Kalmár Ilona</t>
  </si>
  <si>
    <t>Abonyi Sebestény</t>
  </si>
  <si>
    <t>Poór Tamás</t>
  </si>
  <si>
    <t>Selényi Márkó</t>
  </si>
  <si>
    <t>Rédei Csenge</t>
  </si>
  <si>
    <t>Kemény Péter</t>
  </si>
  <si>
    <t>Parádi Fábián</t>
  </si>
  <si>
    <t>Perger Dénes</t>
  </si>
  <si>
    <t>Egyed Felícia</t>
  </si>
  <si>
    <t>Csernus Teréz</t>
  </si>
  <si>
    <t>Munkácsi Etelka</t>
  </si>
  <si>
    <t>Kékesi Vince</t>
  </si>
  <si>
    <t>Olajos Ignác</t>
  </si>
  <si>
    <t>Rédei Norbert</t>
  </si>
  <si>
    <t>Pozsonyi Roland</t>
  </si>
  <si>
    <t>Sas Pál</t>
  </si>
  <si>
    <t>Hajdú József</t>
  </si>
  <si>
    <t>Nyitrai Emma</t>
  </si>
  <si>
    <t>Szemes Emma</t>
  </si>
  <si>
    <t>Kapás Péter</t>
  </si>
  <si>
    <t>Kis Móricz</t>
  </si>
  <si>
    <t>Répási Károly</t>
  </si>
  <si>
    <t>Kárpáti Orbán</t>
  </si>
  <si>
    <t>Roboz Amália</t>
  </si>
  <si>
    <t>Mosolygó Borisz</t>
  </si>
  <si>
    <t>Ódor Kriszta</t>
  </si>
  <si>
    <t>Müller Galina</t>
  </si>
  <si>
    <t>Keszthelyi Pál</t>
  </si>
  <si>
    <t>Mikó Bálint</t>
  </si>
  <si>
    <t>Karsai Erik</t>
  </si>
  <si>
    <t>Sáfrány Dávid</t>
  </si>
  <si>
    <t>Paál Virág</t>
  </si>
  <si>
    <t>Kulcsár Roland</t>
  </si>
  <si>
    <t>Répási Gyula</t>
  </si>
  <si>
    <t>Holló Lilla</t>
  </si>
  <si>
    <t>Szegedi Barna</t>
  </si>
  <si>
    <t>Mosolygó Richárd</t>
  </si>
  <si>
    <t>Nyerges Ignác</t>
  </si>
  <si>
    <t>Rádai Elvira</t>
  </si>
  <si>
    <t>Beke Bonifác</t>
  </si>
  <si>
    <t>Polyák Imola</t>
  </si>
  <si>
    <t>Stadler Vera</t>
  </si>
  <si>
    <t>Siklósi Aurél</t>
  </si>
  <si>
    <t>Tárnok Bence</t>
  </si>
  <si>
    <t>Dorogi Barnabás</t>
  </si>
  <si>
    <t>Rejtő Dénes</t>
  </si>
  <si>
    <t>Aradi Gertrúd</t>
  </si>
  <si>
    <t>Jobbágy Mária</t>
  </si>
  <si>
    <t>Kerti Vanda</t>
  </si>
  <si>
    <t>Szappanos Konrád</t>
  </si>
  <si>
    <t>Puskás Izsó</t>
  </si>
  <si>
    <t>Süle Farkas</t>
  </si>
  <si>
    <t>Mátyus Mihály</t>
  </si>
  <si>
    <t>Vadász András</t>
  </si>
  <si>
    <t>Sárkány Jolán</t>
  </si>
  <si>
    <t>Csóka Emil</t>
  </si>
  <si>
    <t>Császár Botond</t>
  </si>
  <si>
    <t>Koncz Kornélia</t>
  </si>
  <si>
    <t>Csergő Enikő</t>
  </si>
  <si>
    <t>Lugosi Ágota</t>
  </si>
  <si>
    <t>Boros Kriszta</t>
  </si>
  <si>
    <t>Somfai Medárd</t>
  </si>
  <si>
    <t>Szappanos Kinga</t>
  </si>
  <si>
    <t>Hernádi Margit</t>
  </si>
  <si>
    <t>Selényi Örs</t>
  </si>
  <si>
    <t>Rudas Árpád</t>
  </si>
  <si>
    <t>Nyitrai Emil</t>
  </si>
  <si>
    <t>Radnai Lukács</t>
  </si>
  <si>
    <t>Hamar Roland</t>
  </si>
  <si>
    <t>Szendrő Katalin</t>
  </si>
  <si>
    <t>Szász Erik</t>
  </si>
  <si>
    <t>Szappanos Pongrác</t>
  </si>
  <si>
    <t>Iványi Izsó</t>
  </si>
  <si>
    <t>Jávor Zsuzsanna</t>
  </si>
  <si>
    <t>Sós Judit</t>
  </si>
  <si>
    <t>Pataki János</t>
  </si>
  <si>
    <t>Király Ágota</t>
  </si>
  <si>
    <t>Szegedi Hugó</t>
  </si>
  <si>
    <t>Bagi Elvira</t>
  </si>
  <si>
    <t>Pomázi Sándor</t>
  </si>
  <si>
    <t>Puskás Pál</t>
  </si>
  <si>
    <t>Mester Attila</t>
  </si>
  <si>
    <t>Pandúr Orsolya</t>
  </si>
  <si>
    <t>Arató Menyhért</t>
  </si>
  <si>
    <t>Bakonyi Zsuzsanna</t>
  </si>
  <si>
    <t>Pongó Fábián</t>
  </si>
  <si>
    <t>Pásztor Zsolt</t>
  </si>
  <si>
    <t>Fodor Annamária</t>
  </si>
  <si>
    <t>Varga Albert</t>
  </si>
  <si>
    <t>Ács István</t>
  </si>
  <si>
    <t>Zala Réka</t>
  </si>
  <si>
    <t>Hegedűs Zsolt</t>
  </si>
  <si>
    <t>Nyéki Marianna</t>
  </si>
  <si>
    <t>Koncz Magdolna</t>
  </si>
  <si>
    <t>Szabados Nóra</t>
  </si>
  <si>
    <t>Rudas Borisz</t>
  </si>
  <si>
    <t>Homoki Vencel</t>
  </si>
  <si>
    <t>Pusztai Dénes</t>
  </si>
  <si>
    <t>Cigány Márkó</t>
  </si>
  <si>
    <t>Somogyi Bíborka</t>
  </si>
  <si>
    <t>Zágon Mónika</t>
  </si>
  <si>
    <t>Ritter Lídia</t>
  </si>
  <si>
    <t>Szarka Tünde</t>
  </si>
  <si>
    <t>Romhányi Lilla</t>
  </si>
  <si>
    <t>Erdélyi Dénes</t>
  </si>
  <si>
    <t>Béres Viola</t>
  </si>
  <si>
    <t>Budai Csongor</t>
  </si>
  <si>
    <t>Koczka Klotild</t>
  </si>
  <si>
    <t>Megyesi Emilia</t>
  </si>
  <si>
    <t>Müller Szilvia</t>
  </si>
  <si>
    <t>Fellegi Károly</t>
  </si>
  <si>
    <t>Rózsavölgyi Eszter</t>
  </si>
  <si>
    <t>Dévényi Gabriella</t>
  </si>
  <si>
    <t>Harsányi Máté</t>
  </si>
  <si>
    <t>Ligeti Fábián</t>
  </si>
  <si>
    <t>Szentmiklósi Csenge</t>
  </si>
  <si>
    <t>Pataki Tamás</t>
  </si>
  <si>
    <t>Porkoláb Adrienn</t>
  </si>
  <si>
    <t>Fenyvesi Petra</t>
  </si>
  <si>
    <t>Vári Mária</t>
  </si>
  <si>
    <t>Dóka Mária</t>
  </si>
  <si>
    <t>Mátyus Gizella</t>
  </si>
  <si>
    <t>Sárközi Sarolta</t>
  </si>
  <si>
    <t>Gulyás Piroska</t>
  </si>
  <si>
    <t>Végh Dénes</t>
  </si>
  <si>
    <t>Szelei Tamás</t>
  </si>
  <si>
    <t>Deák Berta</t>
  </si>
  <si>
    <t>Kürti Rezső</t>
  </si>
  <si>
    <t>Vári Gerda</t>
  </si>
  <si>
    <t>Szente Zoltán</t>
  </si>
  <si>
    <t>Laczkó Pál</t>
  </si>
  <si>
    <t>Szántó Gertrúd</t>
  </si>
  <si>
    <t>Bognár Tamás</t>
  </si>
  <si>
    <t>Sziráki Pál</t>
  </si>
  <si>
    <t>Török Violetta</t>
  </si>
  <si>
    <t>Sólyom Emma</t>
  </si>
  <si>
    <t>Ócsai Alíz</t>
  </si>
  <si>
    <t>Pálfi Győző</t>
  </si>
  <si>
    <t>Puskás Roland</t>
  </si>
  <si>
    <t>Bakos Bonifác</t>
  </si>
  <si>
    <t>Lugosi Márkus</t>
  </si>
  <si>
    <t>Duka Lukács</t>
  </si>
  <si>
    <t>Gyimesi Béla</t>
  </si>
  <si>
    <t>Mohos Mária</t>
  </si>
  <si>
    <t>Kútvölgyi Ilona</t>
  </si>
  <si>
    <t>Holló Anikó</t>
  </si>
  <si>
    <t>Alföldi Márkus</t>
  </si>
  <si>
    <t>Rajnai Taksony</t>
  </si>
  <si>
    <t>Parti Tímea</t>
  </si>
  <si>
    <t>Sági Dénes</t>
  </si>
  <si>
    <t>Zentai Viktor</t>
  </si>
  <si>
    <t>Galla Luca</t>
  </si>
  <si>
    <t>Váradi Hugó</t>
  </si>
  <si>
    <t>Madarász Edgár</t>
  </si>
  <si>
    <t>Czakó Rita</t>
  </si>
  <si>
    <t>Paál Jónás</t>
  </si>
  <si>
    <t>Lévai Réka</t>
  </si>
  <si>
    <t>Fényes Olimpia</t>
  </si>
  <si>
    <t>Bene László</t>
  </si>
  <si>
    <t>Jávor Emil</t>
  </si>
  <si>
    <t>Sötér György</t>
  </si>
  <si>
    <t>Kosztolányi Boriska</t>
  </si>
  <si>
    <t>Rózsa Simon</t>
  </si>
  <si>
    <t>Boros Elemér</t>
  </si>
  <si>
    <t>Orosz Sándor</t>
  </si>
  <si>
    <t>Garamvölgyi Edvin</t>
  </si>
  <si>
    <t>Ravasz Ottó</t>
  </si>
  <si>
    <t>Stark Zsófia</t>
  </si>
  <si>
    <t>Rényi Gitta</t>
  </si>
  <si>
    <t>Bakos Szilvia</t>
  </si>
  <si>
    <t>Bajor Debóra</t>
  </si>
  <si>
    <t>Csorba Rókus</t>
  </si>
  <si>
    <t>Dózsa Paula</t>
  </si>
  <si>
    <t>Poór Örs</t>
  </si>
  <si>
    <t>Rádi László</t>
  </si>
  <si>
    <t>Dóczi Ferenc</t>
  </si>
  <si>
    <t>Sulyok Natália</t>
  </si>
  <si>
    <t>Somogyi Albert</t>
  </si>
  <si>
    <t>Somodi Sára</t>
  </si>
  <si>
    <t>Lázár Tamás</t>
  </si>
  <si>
    <t>Vajda Zsuzsanna</t>
  </si>
  <si>
    <t>Jenei Benő</t>
  </si>
  <si>
    <t>Szerdahelyi Mihály</t>
  </si>
  <si>
    <t>Székely Csenger</t>
  </si>
  <si>
    <t>Dózsa Kelemen</t>
  </si>
  <si>
    <t>Nyerges Vilma</t>
  </si>
  <si>
    <t>Hajós Olivér</t>
  </si>
  <si>
    <t>Halmai Márta</t>
  </si>
  <si>
    <t>Fóti Márkó</t>
  </si>
  <si>
    <t>Somodi Vince</t>
  </si>
  <si>
    <t>Éles Bíborka</t>
  </si>
  <si>
    <t>Székács Ida</t>
  </si>
  <si>
    <t>Sári Ervin</t>
  </si>
  <si>
    <t>Váradi Malvin</t>
  </si>
  <si>
    <t>Kormos Ede</t>
  </si>
  <si>
    <t>Csorba Csanád</t>
  </si>
  <si>
    <t>Polgár Medárd</t>
  </si>
  <si>
    <t>Hatvani Tas</t>
  </si>
  <si>
    <t>Duka Ármin</t>
  </si>
  <si>
    <t>Erdélyi Csanád</t>
  </si>
  <si>
    <t>Jelinek Magda</t>
  </si>
  <si>
    <t>Olajos Gál</t>
  </si>
  <si>
    <t>Mérei Katalin</t>
  </si>
  <si>
    <t>Pomázi Jenő</t>
  </si>
  <si>
    <t>Országh Csenger</t>
  </si>
  <si>
    <t>Kopácsi Ildikó</t>
  </si>
  <si>
    <t>Debreceni Etelka</t>
  </si>
  <si>
    <t>Eszes Liliána</t>
  </si>
  <si>
    <t>Vitéz Violetta</t>
  </si>
  <si>
    <t>Vágó Géza</t>
  </si>
  <si>
    <t>Stadler Domonkos</t>
  </si>
  <si>
    <t>Halmosi Zoltán</t>
  </si>
  <si>
    <t>Csányi Elek</t>
  </si>
  <si>
    <t>Gulyás Boriska</t>
  </si>
  <si>
    <t>Karikás Miklós</t>
  </si>
  <si>
    <t>Szappanos Alíz</t>
  </si>
  <si>
    <t>Frank Pálma</t>
  </si>
  <si>
    <t>Ráth Debóra</t>
  </si>
  <si>
    <t>Somlai Zsigmond</t>
  </si>
  <si>
    <t>Fodor Heléna</t>
  </si>
  <si>
    <t>Stadler Kata</t>
  </si>
  <si>
    <t>Ember Lenke</t>
  </si>
  <si>
    <t>Martos Gizella</t>
  </si>
  <si>
    <t>Gyarmati Zsombor</t>
  </si>
  <si>
    <t>Kemény Márkó</t>
  </si>
  <si>
    <t>Sebő Ildikó</t>
  </si>
  <si>
    <t>Kertész János</t>
  </si>
  <si>
    <t>Kapás Ervin</t>
  </si>
  <si>
    <t>Szendrő Vendel</t>
  </si>
  <si>
    <t>Blaskó Emil</t>
  </si>
  <si>
    <t>Mátrai Katinka</t>
  </si>
  <si>
    <t>Sallai Vanda</t>
  </si>
  <si>
    <t>Méhes Ferenc</t>
  </si>
  <si>
    <t>Pénzes Ákos</t>
  </si>
  <si>
    <t>Jenei Márton</t>
  </si>
  <si>
    <t>Szentgyörgyi Pongrác</t>
  </si>
  <si>
    <t>Buzsáki Benő</t>
  </si>
  <si>
    <t>Lánczi Gyöngyi</t>
  </si>
  <si>
    <t>Iványi Szidónia</t>
  </si>
  <si>
    <t>Pálinkás Vince</t>
  </si>
  <si>
    <t>Fehér Titusz</t>
  </si>
  <si>
    <t>Pölöskei Mária</t>
  </si>
  <si>
    <t>Káldor Krisztián</t>
  </si>
  <si>
    <t>Hamza Ferenc</t>
  </si>
  <si>
    <t>Keszler Liza</t>
  </si>
  <si>
    <t>Berényi György</t>
  </si>
  <si>
    <t>Gáti Rezső</t>
  </si>
  <si>
    <t>Tóth Frigyes</t>
  </si>
  <si>
    <t>Kuti Emőke</t>
  </si>
  <si>
    <t>Piller Zsóka</t>
  </si>
  <si>
    <t>Szigetvári Gyöngyvér</t>
  </si>
  <si>
    <t>Bartos Petra</t>
  </si>
  <si>
    <t>Kárpáti Pál</t>
  </si>
  <si>
    <t>Huszár Gergő</t>
  </si>
  <si>
    <t>Bartos Mária</t>
  </si>
  <si>
    <t>Szirtes Zsolt</t>
  </si>
  <si>
    <t>Ráth Patrícia</t>
  </si>
  <si>
    <t>Gyulai Zsuzsanna</t>
  </si>
  <si>
    <t>Várszegi Lóránd</t>
  </si>
  <si>
    <t>Kátai Laura</t>
  </si>
  <si>
    <t>Makai Irén</t>
  </si>
  <si>
    <t>Fejes Patrícia</t>
  </si>
  <si>
    <t>Prohaszka Ádám</t>
  </si>
  <si>
    <t>Oláh Luca</t>
  </si>
  <si>
    <t>Hamza Péter</t>
  </si>
  <si>
    <t>Nyéki Géza</t>
  </si>
  <si>
    <t>Beke Olga</t>
  </si>
  <si>
    <t>Abonyi Vendel</t>
  </si>
  <si>
    <t>Rónai Jolán</t>
  </si>
  <si>
    <t>Kosztolányi Tibor</t>
  </si>
  <si>
    <t>Lantos Taksony</t>
  </si>
  <si>
    <t>Valkó Kriszta</t>
  </si>
  <si>
    <t>Vass Irma</t>
  </si>
  <si>
    <t>Ócsai Arnold</t>
  </si>
  <si>
    <t>Székely Titusz</t>
  </si>
  <si>
    <t>Váraljai Vendel</t>
  </si>
  <si>
    <t>Szatmári Izsó</t>
  </si>
  <si>
    <t>Székely Renáta</t>
  </si>
  <si>
    <t>Körmendi Eszter</t>
  </si>
  <si>
    <t>Simó Norbert</t>
  </si>
  <si>
    <t>Piros Béla</t>
  </si>
  <si>
    <t>Lakatos Bíborka</t>
  </si>
  <si>
    <t>Szűcs Szeréna</t>
  </si>
  <si>
    <t>Országh Gizella</t>
  </si>
  <si>
    <t>Osváth Vince</t>
  </si>
  <si>
    <t>Gond Nelli</t>
  </si>
  <si>
    <t>Kovács Ferenc</t>
  </si>
  <si>
    <t>Bene Magdolna</t>
  </si>
  <si>
    <t>Vida Fülöp</t>
  </si>
  <si>
    <t>Országh Pál</t>
  </si>
  <si>
    <t>Oláh Izabella</t>
  </si>
  <si>
    <t>Váradi Jenő</t>
  </si>
  <si>
    <t>Fitos Gertrúd</t>
  </si>
  <si>
    <t>Duka Tihamér</t>
  </si>
  <si>
    <t>Fazekas Irma</t>
  </si>
  <si>
    <t>Frank Bernát</t>
  </si>
  <si>
    <t>Süle Gáspár</t>
  </si>
  <si>
    <t>Iványi Annamária</t>
  </si>
  <si>
    <t>Veress Lipót</t>
  </si>
  <si>
    <t>Ács Erik</t>
  </si>
  <si>
    <t>Kozma Zsóka</t>
  </si>
  <si>
    <t>Kecskés Emma</t>
  </si>
  <si>
    <t>Benkő Dóra</t>
  </si>
  <si>
    <t>Ritter Pál</t>
  </si>
  <si>
    <t>Rózsahegyi Judit</t>
  </si>
  <si>
    <t>Szántai Mária</t>
  </si>
  <si>
    <t>Kövér Vanda</t>
  </si>
  <si>
    <t>Gazsó Renáta</t>
  </si>
  <si>
    <t>Zsoldos Lenke</t>
  </si>
  <si>
    <t>Tihanyi Antónia</t>
  </si>
  <si>
    <t>Mátyus Vencel</t>
  </si>
  <si>
    <t>Harmat Bonifác</t>
  </si>
  <si>
    <t>Czakó Tihamér</t>
  </si>
  <si>
    <t>Gönci Klotild</t>
  </si>
  <si>
    <t>Benkő Dénes</t>
  </si>
  <si>
    <t>Cseke Ákos</t>
  </si>
  <si>
    <t>Sas Jónás</t>
  </si>
  <si>
    <t>Ambrus Sebestény</t>
  </si>
  <si>
    <t>Béres Berta</t>
  </si>
  <si>
    <t>Molnár Tímea</t>
  </si>
  <si>
    <t>Deli Áron</t>
  </si>
  <si>
    <t>Székács Edit</t>
  </si>
  <si>
    <t>Bertók Ervin</t>
  </si>
  <si>
    <t>Dorogi Kornél</t>
  </si>
  <si>
    <t>Petényi Tamás</t>
  </si>
  <si>
    <t>Torda Ida</t>
  </si>
  <si>
    <t>Boros Vazul</t>
  </si>
  <si>
    <t>Kátai Iván</t>
  </si>
  <si>
    <t>Árva Vince</t>
  </si>
  <si>
    <t>Forgács Iván</t>
  </si>
  <si>
    <t>Pálfi Vera</t>
  </si>
  <si>
    <t>Kemény Vazul</t>
  </si>
  <si>
    <t>Czifra Szervác</t>
  </si>
  <si>
    <t>Földes Zita</t>
  </si>
  <si>
    <t>Petényi Jenő</t>
  </si>
  <si>
    <t>Lázár Attila</t>
  </si>
  <si>
    <t>Mácsai Barbara</t>
  </si>
  <si>
    <t>Koltai Jenő</t>
  </si>
  <si>
    <t>Nyitrai Tímea</t>
  </si>
  <si>
    <t>Csorba Dóra</t>
  </si>
  <si>
    <t>Ács Liza</t>
  </si>
  <si>
    <t>Stark Annabella</t>
  </si>
  <si>
    <t>Hajdú Lázár</t>
  </si>
  <si>
    <t>Soproni Medárd</t>
  </si>
  <si>
    <t>Sas Lenke</t>
  </si>
  <si>
    <t>Erdős Kriszta</t>
  </si>
  <si>
    <t>Mező Zsófia</t>
  </si>
  <si>
    <t>Szalai Gál</t>
  </si>
  <si>
    <t>Rózsa Vince</t>
  </si>
  <si>
    <t>Kis Domonkos</t>
  </si>
  <si>
    <t>Valkó Ágnes</t>
  </si>
  <si>
    <t>Erdei Petra</t>
  </si>
  <si>
    <t>Korda Ákos</t>
  </si>
  <si>
    <t>Fehér Soma</t>
  </si>
  <si>
    <t>Pócsik Cecilia</t>
  </si>
  <si>
    <t>Pénzes Magda</t>
  </si>
  <si>
    <t>Jancsó Magda</t>
  </si>
  <si>
    <t>Garamvölgyi Viola</t>
  </si>
  <si>
    <t>Kökény Lénárd</t>
  </si>
  <si>
    <t>Juhász Péter</t>
  </si>
  <si>
    <t>Káplár Márk</t>
  </si>
  <si>
    <t>Répási Mária</t>
  </si>
  <si>
    <t>Frank Orbán</t>
  </si>
  <si>
    <t>Slezák Roland</t>
  </si>
  <si>
    <t>Galambos Ágnes</t>
  </si>
  <si>
    <t>Dóka Dezső</t>
  </si>
  <si>
    <t>Ormai Bálint</t>
  </si>
  <si>
    <t>Surányi Hugó</t>
  </si>
  <si>
    <t>Pölöskei Lenke</t>
  </si>
  <si>
    <t>Zentai Martina</t>
  </si>
  <si>
    <t>Pollák Tamara</t>
  </si>
  <si>
    <t>Földvári Liza</t>
  </si>
  <si>
    <t>Pénzes Szabrina</t>
  </si>
  <si>
    <t>Padányi Endre</t>
  </si>
  <si>
    <t>Kerti Frigyes</t>
  </si>
  <si>
    <t>Köves Ilka</t>
  </si>
  <si>
    <t>Huszák Salamon</t>
  </si>
  <si>
    <t>Katona Kata</t>
  </si>
  <si>
    <t>Huszár Rózsa</t>
  </si>
  <si>
    <t>Várszegi Ildikó</t>
  </si>
  <si>
    <t>Hamar Csanád</t>
  </si>
  <si>
    <t>Palotás Szidónia</t>
  </si>
  <si>
    <t>Stark Annamária</t>
  </si>
  <si>
    <t>Szekeres Nóra</t>
  </si>
  <si>
    <t>Poór Zsófia</t>
  </si>
  <si>
    <t>Fenyvesi Imre</t>
  </si>
  <si>
    <t>Burján Szabolcs</t>
  </si>
  <si>
    <t>Révész Kornél</t>
  </si>
  <si>
    <t>Pajor Lilla</t>
  </si>
  <si>
    <t>Dobai Júlia</t>
  </si>
  <si>
    <t>Pusztai Bulcsú</t>
  </si>
  <si>
    <t>Ódor Berta</t>
  </si>
  <si>
    <t>Ormai Elemér</t>
  </si>
  <si>
    <t>Somos István</t>
  </si>
  <si>
    <t>Szeberényi Pál</t>
  </si>
  <si>
    <t>Huszár Pál</t>
  </si>
  <si>
    <t>Szirtes Kornél</t>
  </si>
  <si>
    <t>Koltai Levente</t>
  </si>
  <si>
    <t>Somlai Gergely</t>
  </si>
  <si>
    <t>Fitos Fanni</t>
  </si>
  <si>
    <t>Rádai Enikő</t>
  </si>
  <si>
    <t>Kónya Emil</t>
  </si>
  <si>
    <t>Vörös Lénárd</t>
  </si>
  <si>
    <t>Kerekes Rita</t>
  </si>
  <si>
    <t>Kemény Ivó</t>
  </si>
  <si>
    <t>Kertész Simon</t>
  </si>
  <si>
    <t>Kósa Rozália</t>
  </si>
  <si>
    <t>Tárnok Gusztáv</t>
  </si>
  <si>
    <t>Ritter Alfréd</t>
  </si>
  <si>
    <t>Reményi Tamara</t>
  </si>
  <si>
    <t>Lendvai Menyhért</t>
  </si>
  <si>
    <t>Rózsa Vendel</t>
  </si>
  <si>
    <t>Mérei Veronika</t>
  </si>
  <si>
    <t>Mácsai Fülöp</t>
  </si>
  <si>
    <t>Árva Enikő</t>
  </si>
  <si>
    <t>Révész Rozália</t>
  </si>
  <si>
    <t>Fóti Alíz</t>
  </si>
  <si>
    <t>Sipos Aranka</t>
  </si>
  <si>
    <t>Karikás Szilárd</t>
  </si>
  <si>
    <t>Egyed Júlia</t>
  </si>
  <si>
    <t>Koczka Stefánia</t>
  </si>
  <si>
    <t>Novák Heléna</t>
  </si>
  <si>
    <t>Pozsonyi Irén</t>
  </si>
  <si>
    <t>Rózsa Hédi</t>
  </si>
  <si>
    <t>Kubinyi Roland</t>
  </si>
  <si>
    <t>Solymos Heléna</t>
  </si>
  <si>
    <t>Szeberényi Márkó</t>
  </si>
  <si>
    <t>Nemes Mihály</t>
  </si>
  <si>
    <t>Dóczi Tünde</t>
  </si>
  <si>
    <t>Enyedi Ambrus</t>
  </si>
  <si>
    <t>Szarka Boglárka</t>
  </si>
  <si>
    <t>Vámos Veronika</t>
  </si>
  <si>
    <t>Petényi Barna</t>
  </si>
  <si>
    <t>Udvardi Tekla</t>
  </si>
  <si>
    <t>Hernádi Iván</t>
  </si>
  <si>
    <t>Szoboszlai Laura</t>
  </si>
  <si>
    <t>Sötér Aladár</t>
  </si>
  <si>
    <t>Szente Győző</t>
  </si>
  <si>
    <t>Kállai Margit</t>
  </si>
  <si>
    <t>Köves Petra</t>
  </si>
  <si>
    <t>Padányi Emőke</t>
  </si>
  <si>
    <t>Czifra Roland</t>
  </si>
  <si>
    <t>Csóka Vince</t>
  </si>
  <si>
    <t>Gond Ágota</t>
  </si>
  <si>
    <t>Müller Zoltán</t>
  </si>
  <si>
    <t>Raffai Illés</t>
  </si>
  <si>
    <t>Eke Oszkár</t>
  </si>
  <si>
    <t>Szántai Miléna</t>
  </si>
  <si>
    <t>Csorba Hunor</t>
  </si>
  <si>
    <t>Király Adorján</t>
  </si>
  <si>
    <t>Csóka Imre</t>
  </si>
  <si>
    <t>Fábián Ibolya</t>
  </si>
  <si>
    <t>Fehérvári Veronika</t>
  </si>
  <si>
    <t>Végh Csenge</t>
  </si>
  <si>
    <t>Pataki Titusz</t>
  </si>
  <si>
    <t>Mocsári Viktória</t>
  </si>
  <si>
    <t>Kátai Mária</t>
  </si>
  <si>
    <t>Agócs Elvira</t>
  </si>
  <si>
    <t>Parti Szervác</t>
  </si>
  <si>
    <t>Füleki Ödön</t>
  </si>
  <si>
    <t>Káldor Liza</t>
  </si>
  <si>
    <t>Füstös Domonkos</t>
  </si>
  <si>
    <t>Hajdú Medárd</t>
  </si>
  <si>
    <t>Morvai Felícia</t>
  </si>
  <si>
    <t>Ligeti Márk</t>
  </si>
  <si>
    <t>Csordás László</t>
  </si>
  <si>
    <t>Lakos Andor</t>
  </si>
  <si>
    <t>Petrovics Vilma</t>
  </si>
  <si>
    <t>Péli Ábrahám</t>
  </si>
  <si>
    <t>Kállai Valéria</t>
  </si>
  <si>
    <t>Pollák Benő</t>
  </si>
  <si>
    <t>Pajor Zsigmond</t>
  </si>
  <si>
    <t>Kökény Zsigmond</t>
  </si>
  <si>
    <t>Kondor Lili</t>
  </si>
  <si>
    <t>Zeke Marcell</t>
  </si>
  <si>
    <t>Gyulai Illés</t>
  </si>
  <si>
    <t>Kis Marietta</t>
  </si>
  <si>
    <t>Kertész Renáta</t>
  </si>
  <si>
    <t>Országh Tamás</t>
  </si>
  <si>
    <t>Rácz Ferenc</t>
  </si>
  <si>
    <t>Bacsó Mihály</t>
  </si>
  <si>
    <t>Kerti Tibor</t>
  </si>
  <si>
    <t>Gyurkovics Marietta</t>
  </si>
  <si>
    <t>Kurucz Angéla</t>
  </si>
  <si>
    <t>Mocsári Gedeon</t>
  </si>
  <si>
    <t>Polyák Elvira</t>
  </si>
  <si>
    <t>Rigó Barbara</t>
  </si>
  <si>
    <t>Siklósi Rózsa</t>
  </si>
  <si>
    <t>Szőke Bálint</t>
  </si>
  <si>
    <t>Jenei Kálmán</t>
  </si>
  <si>
    <t>Solymár Katinka</t>
  </si>
  <si>
    <t>Hamza Alfréd</t>
  </si>
  <si>
    <t>Kocsis Annabella</t>
  </si>
  <si>
    <t>Reményi Dénes</t>
  </si>
  <si>
    <t>Somogyi Gerzson</t>
  </si>
  <si>
    <t>Kis Zétény</t>
  </si>
  <si>
    <t>Lévai Boglárka</t>
  </si>
  <si>
    <t>Gulyás Jónás</t>
  </si>
  <si>
    <t>Fekete Ildikó</t>
  </si>
  <si>
    <t>Faludi Magdolna</t>
  </si>
  <si>
    <t>Hamza Bálint</t>
  </si>
  <si>
    <t>Harmat Viktória</t>
  </si>
  <si>
    <t>Szirtes Andor</t>
  </si>
  <si>
    <t>Sallai Szervác</t>
  </si>
  <si>
    <t>Földes Ivó</t>
  </si>
  <si>
    <t>Pálos Jónás</t>
  </si>
  <si>
    <t>Árva Anikó</t>
  </si>
  <si>
    <t>Ráth Ágota</t>
  </si>
  <si>
    <t>Jurányi Szilvia</t>
  </si>
  <si>
    <t>Palotás Pongrác</t>
  </si>
  <si>
    <t>Seres Levente</t>
  </si>
  <si>
    <t>Homoki Elvira</t>
  </si>
  <si>
    <t>Iványi Tamás</t>
  </si>
  <si>
    <t>Hagymási Tímea</t>
  </si>
  <si>
    <t>Hagymási László</t>
  </si>
  <si>
    <t>Jávor Csanád</t>
  </si>
  <si>
    <t>Havas Zsuzsanna</t>
  </si>
  <si>
    <t>Farkas Aranka</t>
  </si>
  <si>
    <t>Gál Etelka</t>
  </si>
  <si>
    <t>Kenyeres Gitta</t>
  </si>
  <si>
    <t>Stadler Galina</t>
  </si>
  <si>
    <t>Bán Tibor</t>
  </si>
  <si>
    <t>Cigány Kornél</t>
  </si>
  <si>
    <t>Katona Cecilia</t>
  </si>
  <si>
    <t>Frank Kázmér</t>
  </si>
  <si>
    <t>Csernus Zsóka</t>
  </si>
  <si>
    <t>Karsai Zoltán</t>
  </si>
  <si>
    <t>Reményi Győző</t>
  </si>
  <si>
    <t>Huszár Edgár</t>
  </si>
  <si>
    <t>Kürti Géza</t>
  </si>
  <si>
    <t>Sárkány Márton</t>
  </si>
  <si>
    <t>Forrai Violetta</t>
  </si>
  <si>
    <t>Dallos Ármin</t>
  </si>
  <si>
    <t>Rostás Katinka</t>
  </si>
  <si>
    <t>Szabados Jenő</t>
  </si>
  <si>
    <t>Borbély Kornél</t>
  </si>
  <si>
    <t>Jancsó Fábián</t>
  </si>
  <si>
    <t>Kecskés Ágnes</t>
  </si>
  <si>
    <t>Garami Lóránd</t>
  </si>
  <si>
    <t>Rádai Attila</t>
  </si>
  <si>
    <t>Balog Tivadar</t>
  </si>
  <si>
    <t>Szalai Zsigmond</t>
  </si>
  <si>
    <t>Katona Benedek</t>
  </si>
  <si>
    <t>Jobbágy Dominika</t>
  </si>
  <si>
    <t>Buzsáki Enikő</t>
  </si>
  <si>
    <t>Keresztes Magda</t>
  </si>
  <si>
    <t>Buzsáki Tünde</t>
  </si>
  <si>
    <t>Selmeci Simon</t>
  </si>
  <si>
    <t>Jurányi Hajna</t>
  </si>
  <si>
    <t>Somlai Titusz</t>
  </si>
  <si>
    <t>Havas Benő</t>
  </si>
  <si>
    <t>Kerti Norbert</t>
  </si>
  <si>
    <t>Czifra Mária</t>
  </si>
  <si>
    <t>Asztalos Simon</t>
  </si>
  <si>
    <t>Kardos Vendel</t>
  </si>
  <si>
    <t>Zentai Vera</t>
  </si>
  <si>
    <t>Sápi Jenő</t>
  </si>
  <si>
    <t>Pozsonyi Fábián</t>
  </si>
  <si>
    <t>Honti János</t>
  </si>
  <si>
    <t>Serföző Szidónia</t>
  </si>
  <si>
    <t>Somfai Ervin</t>
  </si>
  <si>
    <t>Pomázi Irén</t>
  </si>
  <si>
    <t>Martos Márkó</t>
  </si>
  <si>
    <t>Perlaki Erzsébet</t>
  </si>
  <si>
    <t>Fóti Márkus</t>
  </si>
  <si>
    <t>Koltai Zsigmond</t>
  </si>
  <si>
    <t>Mérei Zsolt</t>
  </si>
  <si>
    <t>Ravasz Vince</t>
  </si>
  <si>
    <t>Pados Tünde</t>
  </si>
  <si>
    <t>Petró Miléna</t>
  </si>
  <si>
    <t>Somoskövi Lilla</t>
  </si>
  <si>
    <t>Magyar Dezső</t>
  </si>
  <si>
    <t>Pálos Kata</t>
  </si>
  <si>
    <t>Róka Patrícia</t>
  </si>
  <si>
    <t>Kosztolányi Hilda</t>
  </si>
  <si>
    <t>Ritter Borbála</t>
  </si>
  <si>
    <t>Kerepesi Martina</t>
  </si>
  <si>
    <t>Mátyus Gergő</t>
  </si>
  <si>
    <t>Sziva Malvin</t>
  </si>
  <si>
    <t>Kosztolányi Péter</t>
  </si>
  <si>
    <t>Pázmány Kázmér</t>
  </si>
  <si>
    <t>Dudás Ede</t>
  </si>
  <si>
    <t>Galla Tamás</t>
  </si>
  <si>
    <t>Keszthelyi Vajk</t>
  </si>
  <si>
    <t>Szentmiklósi Etelka</t>
  </si>
  <si>
    <t>Hetényi Kriszta</t>
  </si>
  <si>
    <t>Liptai György</t>
  </si>
  <si>
    <t>Bognár Malvin</t>
  </si>
  <si>
    <t>Szalontai Levente</t>
  </si>
  <si>
    <t>Sátori Borisz</t>
  </si>
  <si>
    <t>Szegő Ábel</t>
  </si>
  <si>
    <t>Székács Annabella</t>
  </si>
  <si>
    <t>Kósa Szilárd</t>
  </si>
  <si>
    <t>Szakács Endre</t>
  </si>
  <si>
    <t>Cseh Zsombor</t>
  </si>
  <si>
    <t>Füleki Malvin</t>
  </si>
  <si>
    <t>Kopácsi György</t>
  </si>
  <si>
    <t>Kalocsai Béla</t>
  </si>
  <si>
    <t>Csóka Timót</t>
  </si>
  <si>
    <t>Szakács Boldizsár</t>
  </si>
  <si>
    <t>Fellegi Illés</t>
  </si>
  <si>
    <t>Vass Gitta</t>
  </si>
  <si>
    <t>Kalmár Ágota</t>
  </si>
  <si>
    <t>Császár Paula</t>
  </si>
  <si>
    <t>Rózsa Hajnalka</t>
  </si>
  <si>
    <t>Tar Vazul</t>
  </si>
  <si>
    <t>Róka Kornélia</t>
  </si>
  <si>
    <t>Sári Szabrina</t>
  </si>
  <si>
    <t>Pintér Petra</t>
  </si>
  <si>
    <t>Kozma Beatrix</t>
  </si>
  <si>
    <t>Dallos Tivadar</t>
  </si>
  <si>
    <t>Sós Salamon</t>
  </si>
  <si>
    <t>Burján Fanni</t>
  </si>
  <si>
    <t>Bódi Zsóka</t>
  </si>
  <si>
    <t>Róka György</t>
  </si>
  <si>
    <t>Szorád Balázs</t>
  </si>
  <si>
    <t>Bolgár Titusz</t>
  </si>
  <si>
    <t>Egyed Barnabás</t>
  </si>
  <si>
    <t>Parti Lénárd</t>
  </si>
  <si>
    <t>Kozma Irén</t>
  </si>
  <si>
    <t>Poór Heléna</t>
  </si>
  <si>
    <t>Zentai Szidónia</t>
  </si>
  <si>
    <t>Beke Petra</t>
  </si>
  <si>
    <t>Jávor Tódor</t>
  </si>
  <si>
    <t>Hajdú Gyula</t>
  </si>
  <si>
    <t>Bodó Miléna</t>
  </si>
  <si>
    <t>Pelle Tímea</t>
  </si>
  <si>
    <t>Földes Vince</t>
  </si>
  <si>
    <t>Dobai Etelka</t>
  </si>
  <si>
    <t>Gulyás Szervác</t>
  </si>
  <si>
    <t>Szigetvári Lenke</t>
  </si>
  <si>
    <t>Rákoczi Teréz</t>
  </si>
  <si>
    <t>Reményi Gáspár</t>
  </si>
  <si>
    <t>Szabó Magdolna</t>
  </si>
  <si>
    <t>Solymár Rezső</t>
  </si>
  <si>
    <t>Mózer Olimpia</t>
  </si>
  <si>
    <t>Rudas Bonifác</t>
  </si>
  <si>
    <t>Hajdú Borisz</t>
  </si>
  <si>
    <t>Erdős Géza</t>
  </si>
  <si>
    <t>Kosztolányi Kristóf</t>
  </si>
  <si>
    <t>Molnár Nóra</t>
  </si>
  <si>
    <t>Bódi Ferenc</t>
  </si>
  <si>
    <t>Almási Sándor</t>
  </si>
  <si>
    <t>Kurucz Orsolya</t>
  </si>
  <si>
    <t>Bagi Ivó</t>
  </si>
  <si>
    <t>Kardos Elvira</t>
  </si>
  <si>
    <t>Ligeti Bódog</t>
  </si>
  <si>
    <t>Ocskó Barbara</t>
  </si>
  <si>
    <t>Romhányi Andor</t>
  </si>
  <si>
    <t>Gulyás Renáta</t>
  </si>
  <si>
    <t>Sólyom Edit</t>
  </si>
  <si>
    <t>Kulcsár Kolos</t>
  </si>
  <si>
    <t>Szappanos Magdolna</t>
  </si>
  <si>
    <t>Parti Pálma</t>
  </si>
  <si>
    <t>Takács Irén</t>
  </si>
  <si>
    <t>Nádasi Zita</t>
  </si>
  <si>
    <t>Asolti Botond</t>
  </si>
  <si>
    <t>Sáfrány Gyula</t>
  </si>
  <si>
    <t>Orosz Irén</t>
  </si>
  <si>
    <t>Pócsik Benő</t>
  </si>
  <si>
    <t>Pongó Tódor</t>
  </si>
  <si>
    <t>Pallagi Rudolf</t>
  </si>
  <si>
    <t>Bertók Szabolcs</t>
  </si>
  <si>
    <t>Komlósi Ignác</t>
  </si>
  <si>
    <t>Gémes Ignác</t>
  </si>
  <si>
    <t>Hegedűs Hajnalka</t>
  </si>
  <si>
    <t>Sóti Borisz</t>
  </si>
  <si>
    <t>Berkes Barnabás</t>
  </si>
  <si>
    <t>Majoros Matild</t>
  </si>
  <si>
    <t>Abonyi Ernő</t>
  </si>
  <si>
    <t>Szigeti Antal</t>
  </si>
  <si>
    <t>Dorogi Vanda</t>
  </si>
  <si>
    <t>Csontos Kálmán</t>
  </si>
  <si>
    <t>Asztalos Olívia</t>
  </si>
  <si>
    <t>eredeti
fizetés</t>
  </si>
  <si>
    <t>fizetés 15%
emelés után</t>
  </si>
  <si>
    <t>belépés
dátuma</t>
  </si>
  <si>
    <t>személyi
szám</t>
  </si>
  <si>
    <t>munkatárs
neve</t>
  </si>
  <si>
    <t>.</t>
  </si>
  <si>
    <t>-</t>
  </si>
  <si>
    <t>Géza</t>
  </si>
  <si>
    <t>Réka</t>
  </si>
  <si>
    <t>Gyarmati Gitta</t>
  </si>
  <si>
    <t>Hidas Natália</t>
  </si>
  <si>
    <t>Murányi Jakab</t>
  </si>
  <si>
    <t>Somos Olívia</t>
  </si>
  <si>
    <t>Kökény Gedeon</t>
  </si>
  <si>
    <t>Vass Szabina</t>
  </si>
  <si>
    <t>Pusztai Olga</t>
  </si>
  <si>
    <t>Selmeci Hédi</t>
  </si>
  <si>
    <t>Jancsó Liza</t>
  </si>
  <si>
    <t>Medve Gertrúd</t>
  </si>
  <si>
    <t>Rigó Cecilia</t>
  </si>
  <si>
    <t>Orosz Angéla</t>
  </si>
  <si>
    <t>Király Kriszta</t>
  </si>
  <si>
    <t>Pozsgai Réka</t>
  </si>
  <si>
    <t>Budai Gitta</t>
  </si>
  <si>
    <t>Vida Kitti</t>
  </si>
  <si>
    <t>Ocskó Szervác</t>
  </si>
  <si>
    <t>Bolgár Beáta</t>
  </si>
  <si>
    <t>Szendrei Gedeon</t>
  </si>
  <si>
    <t>Rádai Zsombor</t>
  </si>
  <si>
    <t>Kopácsi Ábel</t>
  </si>
  <si>
    <t>Várszegi Antal</t>
  </si>
  <si>
    <t>Rózsahegyi Rezső</t>
  </si>
  <si>
    <t>Zala Boriska</t>
  </si>
  <si>
    <t>Fábián Jusztin</t>
  </si>
  <si>
    <t>Szemes Bertalan</t>
  </si>
  <si>
    <t>Rózsa Pongrác</t>
  </si>
  <si>
    <t>Pataki Eszter</t>
  </si>
  <si>
    <t>Fenyvesi Alíz</t>
  </si>
  <si>
    <t>Sötér Gyöngyvér</t>
  </si>
  <si>
    <t>Kopácsi Ede</t>
  </si>
  <si>
    <t>Bene Lukács</t>
  </si>
  <si>
    <t>Sólyom Adrienn</t>
  </si>
  <si>
    <t>Ács Gusztáv</t>
  </si>
  <si>
    <t>Perjés Donát</t>
  </si>
  <si>
    <t>Halmai Marianna</t>
  </si>
  <si>
    <t>Váraljai Szaniszló</t>
  </si>
  <si>
    <t>Balog Viola</t>
  </si>
  <si>
    <t>Garami Árpád</t>
  </si>
  <si>
    <t>Szegedi Viktória</t>
  </si>
  <si>
    <t>Koltai Domonkos</t>
  </si>
  <si>
    <t>Szőke Kelemen</t>
  </si>
  <si>
    <t>Réz Hédi</t>
  </si>
  <si>
    <t>Vágó Helga</t>
  </si>
  <si>
    <t>Sáfrány Elemér</t>
  </si>
  <si>
    <t>Asztalos Ignác</t>
  </si>
  <si>
    <t>Soproni Zétény</t>
  </si>
  <si>
    <t>Rózsa Olimpia</t>
  </si>
  <si>
    <t>Pásztor Árpád</t>
  </si>
  <si>
    <t>Asztalos Lilla</t>
  </si>
  <si>
    <t>Gerencsér Barbara</t>
  </si>
  <si>
    <t>Buzsáki Gabriella</t>
  </si>
  <si>
    <t>Suba Fanni</t>
  </si>
  <si>
    <t>Madarász Lujza</t>
  </si>
  <si>
    <t>Nádasi Károly</t>
  </si>
  <si>
    <t>Nyári Violetta</t>
  </si>
  <si>
    <t>Végh Ida</t>
  </si>
  <si>
    <t>Ötvös Barna</t>
  </si>
  <si>
    <t>Csiszár Violetta</t>
  </si>
  <si>
    <t>Szerdahelyi Elek</t>
  </si>
  <si>
    <t>Gémes Bertalan</t>
  </si>
  <si>
    <t>Szegedi Tivadar</t>
  </si>
  <si>
    <t>Szabó Mihály</t>
  </si>
  <si>
    <t>Fekete Flóra</t>
  </si>
  <si>
    <t>Füstös Helga</t>
  </si>
  <si>
    <t>Bertók Medárd</t>
  </si>
  <si>
    <t>Rózsavölgyi Jeromos</t>
  </si>
  <si>
    <t>Poór Fülöp</t>
  </si>
  <si>
    <t>Polyák Gábor</t>
  </si>
  <si>
    <t>Nagy Arany</t>
  </si>
  <si>
    <t>Szentgyörgyi Ábel</t>
  </si>
  <si>
    <t>Várnai Lajos</t>
  </si>
  <si>
    <t>Pásztor Rókus</t>
  </si>
  <si>
    <t>Sötér Ábel</t>
  </si>
  <si>
    <t>Réz Rozália</t>
  </si>
  <si>
    <t>Kondor Luca</t>
  </si>
  <si>
    <t>Pajor Szidónia</t>
  </si>
  <si>
    <t>Karikás Hunor</t>
  </si>
  <si>
    <t>Nyéki Lídia</t>
  </si>
  <si>
    <t>Mátrai Ilka</t>
  </si>
  <si>
    <t>Gosztonyi György</t>
  </si>
  <si>
    <t>Karikás Martina</t>
  </si>
  <si>
    <t>Fazekas Kázmér</t>
  </si>
  <si>
    <t>Piller Borisz</t>
  </si>
  <si>
    <t>Mezei Gabriella</t>
  </si>
  <si>
    <t>Jankovics Gizella</t>
  </si>
  <si>
    <t>Simó Natália</t>
  </si>
  <si>
    <t>Petró Rudolf</t>
  </si>
  <si>
    <t>Sági Liza</t>
  </si>
  <si>
    <t>Bolgár Lili</t>
  </si>
  <si>
    <t>Duka Irma</t>
  </si>
  <si>
    <t>Heller Dénes</t>
  </si>
  <si>
    <t>Kurucz Pálma</t>
  </si>
  <si>
    <t>Ujvári Kornél</t>
  </si>
  <si>
    <t>Svéd Krisztina</t>
  </si>
  <si>
    <t>Pénzes Zsófia</t>
  </si>
  <si>
    <t>Kerekes Ilka</t>
  </si>
  <si>
    <t>Palotás Edvin</t>
  </si>
  <si>
    <t>Selényi Gizella</t>
  </si>
  <si>
    <t>Somlai Szabina</t>
  </si>
  <si>
    <t>Selmeci Jolán</t>
  </si>
  <si>
    <t>Pálfi Huba</t>
  </si>
  <si>
    <t>Frank László</t>
  </si>
  <si>
    <t>Veress Elvira</t>
  </si>
  <si>
    <t>Magyar Tünde</t>
  </si>
  <si>
    <t>Lantos Natália</t>
  </si>
  <si>
    <t>Dobos Natália</t>
  </si>
  <si>
    <t>Kövér Dénes</t>
  </si>
  <si>
    <t>Porkoláb Roland</t>
  </si>
  <si>
    <t>Romhányi Gyöngyi</t>
  </si>
  <si>
    <t>Szilágyi György</t>
  </si>
  <si>
    <t>Ács Antónia</t>
  </si>
  <si>
    <t>Berényi Erika</t>
  </si>
  <si>
    <t>Nádasi Kristóf</t>
  </si>
  <si>
    <t>Fekete Boglár</t>
  </si>
  <si>
    <t>Nyitrai Botond</t>
  </si>
  <si>
    <t>Asztalos Róbert</t>
  </si>
  <si>
    <t>Porkoláb Simon</t>
  </si>
  <si>
    <t>Koczka Vera</t>
  </si>
  <si>
    <t>Jobbágy Lenke</t>
  </si>
  <si>
    <t>Vágó Farkas</t>
  </si>
  <si>
    <t>Somogyi László</t>
  </si>
  <si>
    <t>Goda Gáspár</t>
  </si>
  <si>
    <t>Császár Barbara</t>
  </si>
  <si>
    <t>Kormos Rókus</t>
  </si>
  <si>
    <t>Bajor Róbert</t>
  </si>
  <si>
    <t>Ladányi Vilmos</t>
  </si>
  <si>
    <t>Karsai Lenke</t>
  </si>
  <si>
    <t>Pongó Elemér</t>
  </si>
  <si>
    <t>Molnár Vilma</t>
  </si>
  <si>
    <t>Czakó Ákos</t>
  </si>
  <si>
    <t>Gyarmati Kata</t>
  </si>
  <si>
    <t>Sas Menyhért</t>
  </si>
  <si>
    <t>Szoboszlai Aurél</t>
  </si>
  <si>
    <t>Pék Ferenc</t>
  </si>
  <si>
    <t>Sziva Patrícia</t>
  </si>
  <si>
    <t>Deák Petra</t>
  </si>
  <si>
    <t>Huszár Ferenc</t>
  </si>
  <si>
    <t>Fehérvári Zsigmond</t>
  </si>
  <si>
    <t>Mezei Anna</t>
  </si>
  <si>
    <t>Ódor Éva</t>
  </si>
  <si>
    <t>Zentai Ambrus</t>
  </si>
  <si>
    <t>Szabados Taksony</t>
  </si>
  <si>
    <t>Asztalos Szilveszter</t>
  </si>
  <si>
    <t>Gál Lóránt</t>
  </si>
  <si>
    <t>Keszthelyi Gitta</t>
  </si>
  <si>
    <t>Csányi Ignác</t>
  </si>
  <si>
    <t>Borbély Kázmér</t>
  </si>
  <si>
    <t>Budai Evelin</t>
  </si>
  <si>
    <t>Bán Tamara</t>
  </si>
  <si>
    <t>Bán Pál</t>
  </si>
  <si>
    <t>Cigány Zsuzsanna</t>
  </si>
  <si>
    <t>Kondor Mária</t>
  </si>
  <si>
    <t>Erdélyi Arnold</t>
  </si>
  <si>
    <t>Munkácsi Ervin</t>
  </si>
  <si>
    <t>Slezák Péter</t>
  </si>
  <si>
    <t>Hidvégi Titusz</t>
  </si>
  <si>
    <t>Pintér Vilmos</t>
  </si>
  <si>
    <t>Szepesi Győző</t>
  </si>
  <si>
    <t>Martos Máté</t>
  </si>
  <si>
    <t>Horváth Farkas</t>
  </si>
  <si>
    <t>Vágó Gál</t>
  </si>
  <si>
    <t>Pados Vince</t>
  </si>
  <si>
    <t>Sulyok Annamária</t>
  </si>
  <si>
    <t>Márkus Richárd</t>
  </si>
  <si>
    <t>Sütő Györgyi</t>
  </si>
  <si>
    <t>Fehér Teréz</t>
  </si>
  <si>
    <t>Ladányi Ferenc</t>
  </si>
  <si>
    <t>Pados Ibolya</t>
  </si>
  <si>
    <t>Medve Hilda</t>
  </si>
  <si>
    <t>Mózer Hedvig</t>
  </si>
  <si>
    <t>Almási Fanni</t>
  </si>
  <si>
    <t>Madarász Vince</t>
  </si>
  <si>
    <t>Radványi Bence</t>
  </si>
  <si>
    <t>Zsoldos Jolán</t>
  </si>
  <si>
    <t>Megyesi Malvin</t>
  </si>
  <si>
    <t>Alföldi Margit</t>
  </si>
  <si>
    <t>Kemény Szervác</t>
  </si>
  <si>
    <t>Hamza Orsolya</t>
  </si>
  <si>
    <t>Romhányi Edina</t>
  </si>
  <si>
    <t>Péli Szabolcs</t>
  </si>
  <si>
    <t>Palotás Teréz</t>
  </si>
  <si>
    <t>Palágyi Kinga</t>
  </si>
  <si>
    <t>Rideg Natália</t>
  </si>
  <si>
    <t>Péli Arany</t>
  </si>
  <si>
    <t>Polyák Tamás</t>
  </si>
  <si>
    <t>Radnóti Hilda</t>
  </si>
  <si>
    <t>Káldor Antal</t>
  </si>
  <si>
    <t>Tárnok Lázár</t>
  </si>
  <si>
    <t>Balog Ida</t>
  </si>
  <si>
    <t>Szorád Zoltán</t>
  </si>
  <si>
    <t>Simó Gyöngyvér</t>
  </si>
  <si>
    <t>Mérei Rozália</t>
  </si>
  <si>
    <t>Réz Ibolya</t>
  </si>
  <si>
    <t>Gál Albert</t>
  </si>
  <si>
    <t>Deli Felícia</t>
  </si>
  <si>
    <t>Várszegi Petra</t>
  </si>
  <si>
    <t>Kopácsi Zsigmond</t>
  </si>
  <si>
    <t>Ravasz Gitta</t>
  </si>
  <si>
    <t>Hajós Lilla</t>
  </si>
  <si>
    <t>Pósa Virág</t>
  </si>
  <si>
    <t>Szép Alíz</t>
  </si>
  <si>
    <t>Gosztonyi Anna</t>
  </si>
  <si>
    <t>Ravasz Albert</t>
  </si>
  <si>
    <t>Keleti Alfréd</t>
  </si>
  <si>
    <t>Somogyi Frigyes</t>
  </si>
  <si>
    <t>Mózer Judit</t>
  </si>
  <si>
    <t>Benkő Mária</t>
  </si>
  <si>
    <t>Cigány Paulina</t>
  </si>
  <si>
    <t>Kőszegi Tamás</t>
  </si>
  <si>
    <t>Kende Paulina</t>
  </si>
  <si>
    <t>Kútvölgyi Elza</t>
  </si>
  <si>
    <t>Megyeri Anita</t>
  </si>
  <si>
    <t>Kozák Bence</t>
  </si>
  <si>
    <t>Lázár Tas</t>
  </si>
  <si>
    <t>Kürti Kálmán</t>
  </si>
  <si>
    <t>Csordás Pál</t>
  </si>
  <si>
    <t>Radványi Sándor</t>
  </si>
  <si>
    <t>Fenyvesi Andrea</t>
  </si>
  <si>
    <t>Alföldi Tamás</t>
  </si>
  <si>
    <t>Sallai Lili</t>
  </si>
  <si>
    <t>Petró Tekla</t>
  </si>
  <si>
    <t>Somlai Ágota</t>
  </si>
  <si>
    <t>Harsányi Ilka</t>
  </si>
  <si>
    <t>Polgár Levente</t>
  </si>
  <si>
    <t>Csáki Örs</t>
  </si>
  <si>
    <t>Gáti Tihamér</t>
  </si>
  <si>
    <t>Kertes Szabina</t>
  </si>
  <si>
    <t>Sánta Izsó</t>
  </si>
  <si>
    <t>Lengyel Flóra</t>
  </si>
  <si>
    <t>Bartos Bendegúz</t>
  </si>
  <si>
    <t>Cigány Kolos</t>
  </si>
  <si>
    <t>Kárpáti Linda</t>
  </si>
  <si>
    <t>Temesi Norbert</t>
  </si>
  <si>
    <t>Csiszár Viola</t>
  </si>
  <si>
    <t>Diószegi Stefánia</t>
  </si>
  <si>
    <t>Pongó Pál</t>
  </si>
  <si>
    <t>Kurucz Leonóra</t>
  </si>
  <si>
    <t>Almási Orsolya</t>
  </si>
  <si>
    <t>Szamosi Magdaléna</t>
  </si>
  <si>
    <t>Ormai Annamária</t>
  </si>
  <si>
    <t>Szabó Patrícia</t>
  </si>
  <si>
    <t>Pálinkás Péter</t>
  </si>
  <si>
    <t>Sitkei Bendegúz</t>
  </si>
  <si>
    <t>Pintér Barbara</t>
  </si>
  <si>
    <t>Gond Izabella</t>
  </si>
  <si>
    <t>Nagy Annabella</t>
  </si>
  <si>
    <t>Holló Szabolcs</t>
  </si>
  <si>
    <t>Roboz Dávid</t>
  </si>
  <si>
    <t>Hegyi Oszkár</t>
  </si>
  <si>
    <t>Pósa Csanád</t>
  </si>
  <si>
    <t>Oláh Antal</t>
  </si>
  <si>
    <t>Váraljai Tivadar</t>
  </si>
  <si>
    <t>Adorján Csongor</t>
  </si>
  <si>
    <t>Unger Tekla</t>
  </si>
  <si>
    <t>Kecskés Julianna</t>
  </si>
  <si>
    <t>Palotás Zsuzsanna</t>
  </si>
  <si>
    <t>Bodrogi Kármen</t>
  </si>
  <si>
    <t>Borbély Bence</t>
  </si>
  <si>
    <t>Hornyák Berta</t>
  </si>
  <si>
    <t>Jurányi Magdaléna</t>
  </si>
  <si>
    <t>Kállai Miklós</t>
  </si>
  <si>
    <t>Szentgyörgyi Iván</t>
  </si>
  <si>
    <t>Parti Antónia</t>
  </si>
  <si>
    <t>Korpás Paulina</t>
  </si>
  <si>
    <t>Erdei Krisztián</t>
  </si>
  <si>
    <t>Csergő Hugó</t>
  </si>
  <si>
    <t>Pesti Benedek</t>
  </si>
  <si>
    <t>Szép Dorottya</t>
  </si>
  <si>
    <t>Szepesi Piroska</t>
  </si>
  <si>
    <t>Sipos Kristóf</t>
  </si>
  <si>
    <t>Virág Magdolna</t>
  </si>
  <si>
    <t>Lengyel Szervác</t>
  </si>
  <si>
    <t>Valkó Róza</t>
  </si>
  <si>
    <t>Zala Vince</t>
  </si>
  <si>
    <t>Mészáros Rudolf</t>
  </si>
  <si>
    <t>Sági Hedvig</t>
  </si>
  <si>
    <t>Kónya Mihály</t>
  </si>
  <si>
    <t>Szántó Gerda</t>
  </si>
  <si>
    <t>Ember Zsóka</t>
  </si>
  <si>
    <t>Kósa Aurél</t>
  </si>
  <si>
    <t>Varga Patrícia</t>
  </si>
  <si>
    <t>Zsoldos Zoltán</t>
  </si>
  <si>
    <t>Soltész Herman</t>
  </si>
  <si>
    <t>Lakatos Boldizsár</t>
  </si>
  <si>
    <t>Vitéz Szabina</t>
  </si>
  <si>
    <t>Bán Jónás</t>
  </si>
  <si>
    <t>Pölöskei Judit</t>
  </si>
  <si>
    <t>Hajdú Bulcsú</t>
  </si>
  <si>
    <t>Somfai Pál</t>
  </si>
  <si>
    <t>Fellegi Kornélia</t>
  </si>
  <si>
    <t>Bognár Izsó</t>
  </si>
  <si>
    <t>Ódor Győző</t>
  </si>
  <si>
    <t>Morvai Erika</t>
  </si>
  <si>
    <t>Kamarás Anna</t>
  </si>
  <si>
    <t>Debreceni Bendegúz</t>
  </si>
  <si>
    <t>Ritter Szilárd</t>
  </si>
  <si>
    <t>Lovász Ágnes</t>
  </si>
  <si>
    <t>Tomcsik Rózsa</t>
  </si>
  <si>
    <t>Ócsai Csenge</t>
  </si>
  <si>
    <t>Parti Adorján</t>
  </si>
  <si>
    <t>Tárnok Rudolf</t>
  </si>
  <si>
    <t>Rozsnyai Zoltán</t>
  </si>
  <si>
    <t>Asolti Bátor</t>
  </si>
  <si>
    <t>Kocsis Aladár</t>
  </si>
  <si>
    <t>Gerencsér Sebestény</t>
  </si>
  <si>
    <t>Rádi Klára</t>
  </si>
  <si>
    <t>Horváth Etelka</t>
  </si>
  <si>
    <t>Káldor Violetta</t>
  </si>
  <si>
    <t>Pelle Medárd</t>
  </si>
  <si>
    <t>Pollák Brigitta</t>
  </si>
  <si>
    <t>Hajós Aurél</t>
  </si>
  <si>
    <t>Nyári Ivó</t>
  </si>
  <si>
    <t>Galambos Zsolt</t>
  </si>
  <si>
    <t>Juhász Patrícia</t>
  </si>
  <si>
    <t>Kállai Elemér</t>
  </si>
  <si>
    <t>Fonyódi Pál</t>
  </si>
  <si>
    <t>Garamvölgyi Emil</t>
  </si>
  <si>
    <t>Fábián Judit</t>
  </si>
  <si>
    <t>Diószegi Erzsébet</t>
  </si>
  <si>
    <t>Szabados Oszkár</t>
  </si>
  <si>
    <t>Pete Emil</t>
  </si>
  <si>
    <t>Gyurkovics Vince</t>
  </si>
  <si>
    <t>Poór Ferenc</t>
  </si>
  <si>
    <t>Kapás Dezső</t>
  </si>
  <si>
    <t>Csernus Vilma</t>
  </si>
  <si>
    <t>Szappanos Adorján</t>
  </si>
  <si>
    <t>Csordás Jeromos</t>
  </si>
  <si>
    <t>Faludi Zsuzsanna</t>
  </si>
  <si>
    <t>Szeberényi Evelin</t>
  </si>
  <si>
    <t>Hamza Dóra</t>
  </si>
  <si>
    <t>Pozsgai Felícia</t>
  </si>
  <si>
    <t>Pécsi Galina</t>
  </si>
  <si>
    <t>Pataki Laura</t>
  </si>
  <si>
    <t>Ladányi Borbála</t>
  </si>
  <si>
    <t>Sárai Katalin</t>
  </si>
  <si>
    <t>Szamosi Orsolya</t>
  </si>
  <si>
    <t>Szarka Márkó</t>
  </si>
  <si>
    <t>Osváth Ambrus</t>
  </si>
  <si>
    <t>Pálvölgyi Kristóf</t>
  </si>
  <si>
    <t>Kerekes Berta</t>
  </si>
  <si>
    <t>Szendrei Patrícia</t>
  </si>
  <si>
    <t>Arató Andor</t>
  </si>
  <si>
    <t>Szorád Norbert</t>
  </si>
  <si>
    <t>Gazdag Felícia</t>
  </si>
  <si>
    <t>Kürti Ágota</t>
  </si>
  <si>
    <t>Mátrai Olívia</t>
  </si>
  <si>
    <t>Sóti Kata</t>
  </si>
  <si>
    <t>Nógrádi Adorján</t>
  </si>
  <si>
    <t>Vass Szabolcs</t>
  </si>
  <si>
    <t>Bakos Virág</t>
  </si>
  <si>
    <t>Süle Lukács</t>
  </si>
  <si>
    <t>Cseke Felícia</t>
  </si>
  <si>
    <t>Fazekas Vencel</t>
  </si>
  <si>
    <t>Pozsonyi Ernő</t>
  </si>
  <si>
    <t>Gerő Dorottya</t>
  </si>
  <si>
    <t>Rigó Szeréna</t>
  </si>
  <si>
    <t>Dorogi Simon</t>
  </si>
  <si>
    <t>Jurányi Vilma</t>
  </si>
  <si>
    <t>Hanák Éva</t>
  </si>
  <si>
    <t>Romhányi Pálma</t>
  </si>
  <si>
    <t>Csernus Gyula</t>
  </si>
  <si>
    <t>Mátyus Mátyás</t>
  </si>
  <si>
    <t>Sós Andrea</t>
  </si>
  <si>
    <t>Perényi Áron</t>
  </si>
  <si>
    <t>Pálvölgyi Fülöp</t>
  </si>
  <si>
    <t>Kövér Márkó</t>
  </si>
  <si>
    <t>Pete Vilmos</t>
  </si>
  <si>
    <t>Eszes Violetta</t>
  </si>
  <si>
    <t>Solymár Pál</t>
  </si>
  <si>
    <t>Kerti Jusztin</t>
  </si>
  <si>
    <t>Somogyvári Luca</t>
  </si>
  <si>
    <t>Deli Magdaléna</t>
  </si>
  <si>
    <t>Gönci Tibor</t>
  </si>
  <si>
    <t>Kulcsár Levente</t>
  </si>
  <si>
    <t>Erdős Irma</t>
  </si>
  <si>
    <t>Rédei Katalin</t>
  </si>
  <si>
    <t>Diószegi Ilona</t>
  </si>
  <si>
    <t>Lázár Gerzson</t>
  </si>
  <si>
    <t>Mocsári Bíborka</t>
  </si>
  <si>
    <t>Honti Regina</t>
  </si>
  <si>
    <t>Reményi Adél</t>
  </si>
  <si>
    <t>Duka Adél</t>
  </si>
  <si>
    <t>Pajor Nelli</t>
  </si>
  <si>
    <t>Katona Dániel</t>
  </si>
  <si>
    <t>Bakos Erika</t>
  </si>
  <si>
    <t>Kamarás Antal</t>
  </si>
  <si>
    <t>Kecskés Boglárka</t>
  </si>
  <si>
    <t>Mohácsi Zétény</t>
  </si>
  <si>
    <t>Sallai Jakab</t>
  </si>
  <si>
    <t>Halmai Tamás</t>
  </si>
  <si>
    <t>Szűcs Péter</t>
  </si>
  <si>
    <t>Paál Tilda</t>
  </si>
  <si>
    <t>Hamza Martina</t>
  </si>
  <si>
    <t>Rózsahegyi Magda</t>
  </si>
  <si>
    <t>Gyulai Patrícia</t>
  </si>
  <si>
    <t>Jelinek Márkus</t>
  </si>
  <si>
    <t>Ötvös Huba</t>
  </si>
  <si>
    <t>Haraszti Katalin</t>
  </si>
  <si>
    <t>Kerekes Illés</t>
  </si>
  <si>
    <t>Zágon Dezső</t>
  </si>
  <si>
    <t>Gál Leonóra</t>
  </si>
  <si>
    <t>Mosolygó Zsuzsanna</t>
  </si>
  <si>
    <t>Stark Herman</t>
  </si>
  <si>
    <t>Serföző Arika</t>
  </si>
  <si>
    <t>Győri Marcell</t>
  </si>
  <si>
    <t>Liptai Judit</t>
  </si>
  <si>
    <t>Pázmány Csenger</t>
  </si>
  <si>
    <t>Rózsa Sára</t>
  </si>
  <si>
    <t>Csorba Márkó</t>
  </si>
  <si>
    <t>Kormos István</t>
  </si>
  <si>
    <t>Egerszegi Boldizsár</t>
  </si>
  <si>
    <t>Roboz Edina</t>
  </si>
  <si>
    <t>Kocsis Roland</t>
  </si>
  <si>
    <t>Székács Vendel</t>
  </si>
  <si>
    <t>Csányi Natália</t>
  </si>
  <si>
    <t>Sebő Pál</t>
  </si>
  <si>
    <t>Csáki Csilla</t>
  </si>
  <si>
    <t>Asolti Leonóra</t>
  </si>
  <si>
    <t>Szorád Boglár</t>
  </si>
  <si>
    <t>Pozsonyi Ede</t>
  </si>
  <si>
    <t>Dallos Sándor</t>
  </si>
  <si>
    <t>Surányi Vajk</t>
  </si>
  <si>
    <t>Dobos Tivadar</t>
  </si>
  <si>
    <t>Kertész Iván</t>
  </si>
  <si>
    <t>Dallos Boldizsár</t>
  </si>
  <si>
    <t>Kövér Judit</t>
  </si>
  <si>
    <t>Kőszegi Aranka</t>
  </si>
  <si>
    <t>Kozma Lipót</t>
  </si>
  <si>
    <t>Simák Marianna</t>
  </si>
  <si>
    <t>Ódor Ibolya</t>
  </si>
  <si>
    <t>Sárkány Pálma</t>
  </si>
  <si>
    <t>Szemes Marianna</t>
  </si>
  <si>
    <t>Szabados Kristóf</t>
  </si>
  <si>
    <t>Kopácsi Lívia</t>
  </si>
  <si>
    <t>Vörös Lóránt</t>
  </si>
  <si>
    <t>Bihari Borisz</t>
  </si>
  <si>
    <t>Rudas Izolda</t>
  </si>
  <si>
    <t>Bíró Rókus</t>
  </si>
  <si>
    <t>Fehérvári Lénárd</t>
  </si>
  <si>
    <t>Lengyel Boglár</t>
  </si>
  <si>
    <t>Sallai Jónás</t>
  </si>
  <si>
    <t>Lugosi János</t>
  </si>
  <si>
    <t>Somos Marianna</t>
  </si>
  <si>
    <t>Hetényi Magda</t>
  </si>
  <si>
    <t>Csiszár Bódog</t>
  </si>
  <si>
    <t>Valkó Botond</t>
  </si>
  <si>
    <t>Mocsári Lóránt</t>
  </si>
  <si>
    <t>Regős Enikő</t>
  </si>
  <si>
    <t>Szerencsés Konrád</t>
  </si>
  <si>
    <t>Petrányi Iván</t>
  </si>
  <si>
    <t>Csontos Emese</t>
  </si>
  <si>
    <t>Szarka Nóra</t>
  </si>
  <si>
    <t>Mikó Elza</t>
  </si>
  <si>
    <t>Seres Vera</t>
  </si>
  <si>
    <t>Heller Roland</t>
  </si>
  <si>
    <t>Jenei Flóra</t>
  </si>
  <si>
    <t>Cseh Bálint</t>
  </si>
  <si>
    <t>Bodrogi Mihály</t>
  </si>
  <si>
    <t>Dombi Vince</t>
  </si>
  <si>
    <t>Lapos Bence</t>
  </si>
  <si>
    <t>Gáti Barbara</t>
  </si>
  <si>
    <t>Karsai Győző</t>
  </si>
  <si>
    <t>Pap Kolos</t>
  </si>
  <si>
    <t>Piros Hedvig</t>
  </si>
  <si>
    <t>Szerencsés Lujza</t>
  </si>
  <si>
    <t>Korda Szidónia</t>
  </si>
  <si>
    <t>Fazekas Rudolf</t>
  </si>
  <si>
    <t>Bodrogi Zoltán</t>
  </si>
  <si>
    <t>Szorád Titusz</t>
  </si>
  <si>
    <t>Makra Irén</t>
  </si>
  <si>
    <t>Koczka Nándor</t>
  </si>
  <si>
    <t>Kékesi Ibolya</t>
  </si>
  <si>
    <t>Szepesi Eszter</t>
  </si>
  <si>
    <t>Lantos Zsigmond</t>
  </si>
  <si>
    <t>Jámbor Mónika</t>
  </si>
  <si>
    <t>Kontra Ede</t>
  </si>
  <si>
    <t>Honti Norbert</t>
  </si>
  <si>
    <t>Puskás Péter</t>
  </si>
  <si>
    <t>Valkó Dénes</t>
  </si>
  <si>
    <t>Soltész Tamás</t>
  </si>
  <si>
    <t>Pénzes Lujza</t>
  </si>
  <si>
    <t>Morvai Tímea</t>
  </si>
  <si>
    <t>Gál Laura</t>
  </si>
  <si>
    <t>Répási Kelemen</t>
  </si>
  <si>
    <t>Csontos Anita</t>
  </si>
  <si>
    <t>Sütő Orbán</t>
  </si>
  <si>
    <t>Sas Szeréna</t>
  </si>
  <si>
    <t>Bodrogi István</t>
  </si>
  <si>
    <t>Farkas Amália</t>
  </si>
  <si>
    <t>Bánki Zsófia</t>
  </si>
  <si>
    <t>Goda Emőke</t>
  </si>
  <si>
    <t>Unger Simon</t>
  </si>
  <si>
    <t>Faludi Ivó</t>
  </si>
  <si>
    <t>Fazekas Roland</t>
  </si>
  <si>
    <t>Bihari Márkó</t>
  </si>
  <si>
    <t>Paál Réka</t>
  </si>
  <si>
    <t>Farkas Pálma</t>
  </si>
  <si>
    <t>Parádi Tamás</t>
  </si>
  <si>
    <t>74701-C</t>
  </si>
  <si>
    <t>93 794-D</t>
  </si>
  <si>
    <t>13 884-D</t>
  </si>
  <si>
    <t>99 405-E</t>
  </si>
  <si>
    <t>74 530-C</t>
  </si>
  <si>
    <t>41 146-D</t>
  </si>
  <si>
    <t>76 909-A</t>
  </si>
  <si>
    <t>11 738-B</t>
  </si>
  <si>
    <t>66 016-E</t>
  </si>
  <si>
    <t>26 108-E</t>
  </si>
  <si>
    <t>23 464-E</t>
  </si>
  <si>
    <t>26 691-A</t>
  </si>
  <si>
    <t>57 799-E</t>
  </si>
  <si>
    <t>72 336-A</t>
  </si>
  <si>
    <t>13 842-E</t>
  </si>
  <si>
    <t>99 876-B</t>
  </si>
  <si>
    <t>45 152-A</t>
  </si>
  <si>
    <t>24 504-D</t>
  </si>
  <si>
    <t>00 513-E</t>
  </si>
  <si>
    <t>18 778-D</t>
  </si>
  <si>
    <t>72 851-B</t>
  </si>
  <si>
    <t>14 958-E</t>
  </si>
  <si>
    <t>11 242-E</t>
  </si>
  <si>
    <t>83 158-C</t>
  </si>
  <si>
    <t>19 885-C</t>
  </si>
  <si>
    <t>38 438-B</t>
  </si>
  <si>
    <t>79 082-B</t>
  </si>
  <si>
    <t>58 049-D</t>
  </si>
  <si>
    <t>41 924-B</t>
  </si>
  <si>
    <t>66 923-E</t>
  </si>
  <si>
    <t>13 269-A</t>
  </si>
  <si>
    <t>48 705-C</t>
  </si>
  <si>
    <t>82 634-E</t>
  </si>
  <si>
    <t>79 541-B</t>
  </si>
  <si>
    <t>09 802-A</t>
  </si>
  <si>
    <t>79413-A</t>
  </si>
  <si>
    <t>47 771-E</t>
  </si>
  <si>
    <t>24 622-C</t>
  </si>
  <si>
    <t>71 575-B</t>
  </si>
  <si>
    <t>85 696-A</t>
  </si>
  <si>
    <t>77 923-B</t>
  </si>
  <si>
    <t>27 059-B</t>
  </si>
  <si>
    <t>11 369-B</t>
  </si>
  <si>
    <t>28 621-B</t>
  </si>
  <si>
    <t>54 626-C</t>
  </si>
  <si>
    <t>15 859-B</t>
  </si>
  <si>
    <t>52 684-C</t>
  </si>
  <si>
    <t>69 133-E</t>
  </si>
  <si>
    <t>61 648-D</t>
  </si>
  <si>
    <t>19 719-A</t>
  </si>
  <si>
    <t>31 566-D</t>
  </si>
  <si>
    <t>36 520-C</t>
  </si>
  <si>
    <t>17 760-D</t>
  </si>
  <si>
    <t>10 817-C</t>
  </si>
  <si>
    <t>82 078-A</t>
  </si>
  <si>
    <t>68 015-E</t>
  </si>
  <si>
    <t>07 838-B</t>
  </si>
  <si>
    <t>71 590-E</t>
  </si>
  <si>
    <t>55 962-E</t>
  </si>
  <si>
    <t>61 082-A</t>
  </si>
  <si>
    <t>71 976-E</t>
  </si>
  <si>
    <t>08 847-A</t>
  </si>
  <si>
    <t>94 821-A</t>
  </si>
  <si>
    <t>09 637-B</t>
  </si>
  <si>
    <t>95 317-E</t>
  </si>
  <si>
    <t>42 436-B</t>
  </si>
  <si>
    <t>37 964-D</t>
  </si>
  <si>
    <t>52 898-A</t>
  </si>
  <si>
    <t>88 155-B</t>
  </si>
  <si>
    <t>17 735-C</t>
  </si>
  <si>
    <t>35973-C</t>
  </si>
  <si>
    <t>98 977-E</t>
  </si>
  <si>
    <t>00 828-B</t>
  </si>
  <si>
    <t>51 474-E</t>
  </si>
  <si>
    <t>82 849-D</t>
  </si>
  <si>
    <t>04 962-A</t>
  </si>
  <si>
    <t>00 378-C</t>
  </si>
  <si>
    <t>28 512-B</t>
  </si>
  <si>
    <t>22 876-D</t>
  </si>
  <si>
    <t>28 134-A</t>
  </si>
  <si>
    <t>95 787-C</t>
  </si>
  <si>
    <t>92 130-A</t>
  </si>
  <si>
    <t>06 964-D</t>
  </si>
  <si>
    <t>48 462-C</t>
  </si>
  <si>
    <t>38 875-C</t>
  </si>
  <si>
    <t>78 100-A</t>
  </si>
  <si>
    <t>11 416-A</t>
  </si>
  <si>
    <t>86 437-C</t>
  </si>
  <si>
    <t>91 877-B</t>
  </si>
  <si>
    <t>40 259-C</t>
  </si>
  <si>
    <t>04 407-A</t>
  </si>
  <si>
    <t>33 611-B</t>
  </si>
  <si>
    <t>53 306-B</t>
  </si>
  <si>
    <t>59 382-E</t>
  </si>
  <si>
    <t>38 810-E</t>
  </si>
  <si>
    <t>34 891-C</t>
  </si>
  <si>
    <t>46 127-C</t>
  </si>
  <si>
    <t>01 666-D</t>
  </si>
  <si>
    <t>25 236-D</t>
  </si>
  <si>
    <t>36 483-C</t>
  </si>
  <si>
    <t>14 882-B</t>
  </si>
  <si>
    <t>48 374-E</t>
  </si>
  <si>
    <t>15 485-E</t>
  </si>
  <si>
    <t>93 151-E</t>
  </si>
  <si>
    <t>58 891-C</t>
  </si>
  <si>
    <t>90639-B</t>
  </si>
  <si>
    <t>40 258-C</t>
  </si>
  <si>
    <t>81 009-C</t>
  </si>
  <si>
    <t>71 071-B</t>
  </si>
  <si>
    <t>26 827-D</t>
  </si>
  <si>
    <t>60 746-E</t>
  </si>
  <si>
    <t>59 800-C</t>
  </si>
  <si>
    <t>85 687-E</t>
  </si>
  <si>
    <t>45 919-D</t>
  </si>
  <si>
    <t>52 402-E</t>
  </si>
  <si>
    <t>29 936-E</t>
  </si>
  <si>
    <t>49 305-C</t>
  </si>
  <si>
    <t>98 874-C</t>
  </si>
  <si>
    <t>35 073-A</t>
  </si>
  <si>
    <t>99 652-A</t>
  </si>
  <si>
    <t>88 761-B</t>
  </si>
  <si>
    <t>55 323-E</t>
  </si>
  <si>
    <t>25 858-B</t>
  </si>
  <si>
    <t>18 286-B</t>
  </si>
  <si>
    <t>89 722-C</t>
  </si>
  <si>
    <t>06 631-C</t>
  </si>
  <si>
    <t>58 659-B</t>
  </si>
  <si>
    <t>36 069-A</t>
  </si>
  <si>
    <t>41 803-B</t>
  </si>
  <si>
    <t>32 887-E</t>
  </si>
  <si>
    <t>67 508-C</t>
  </si>
  <si>
    <t>03 633-E</t>
  </si>
  <si>
    <t>65 230-A</t>
  </si>
  <si>
    <t>04 721-C</t>
  </si>
  <si>
    <t>82 835-E</t>
  </si>
  <si>
    <t>16 265-E</t>
  </si>
  <si>
    <t>11 896-A</t>
  </si>
  <si>
    <t>76 695-D</t>
  </si>
  <si>
    <t>24 074-A</t>
  </si>
  <si>
    <t>69 593-A</t>
  </si>
  <si>
    <t>89704-B</t>
  </si>
  <si>
    <t>11 673-B</t>
  </si>
  <si>
    <t>93 622-E</t>
  </si>
  <si>
    <t>19 117-D</t>
  </si>
  <si>
    <t>95 437-B</t>
  </si>
  <si>
    <t>71 862-B</t>
  </si>
  <si>
    <t>81 414-B</t>
  </si>
  <si>
    <t>30 108-E</t>
  </si>
  <si>
    <t>17 029-B</t>
  </si>
  <si>
    <t>33 684-D</t>
  </si>
  <si>
    <t>43 023-C</t>
  </si>
  <si>
    <t>43 737-C</t>
  </si>
  <si>
    <t>79 301-C</t>
  </si>
  <si>
    <t>47 347-E</t>
  </si>
  <si>
    <t>88 934-B</t>
  </si>
  <si>
    <t>22 813-E</t>
  </si>
  <si>
    <t>36 523-D</t>
  </si>
  <si>
    <t>55 618-C</t>
  </si>
  <si>
    <t>13 956-A</t>
  </si>
  <si>
    <t>32 330-C</t>
  </si>
  <si>
    <t>85 865-E</t>
  </si>
  <si>
    <t>88 918-D</t>
  </si>
  <si>
    <t>46 813-B</t>
  </si>
  <si>
    <t>08 622-C</t>
  </si>
  <si>
    <t>68 232-C</t>
  </si>
  <si>
    <t>10 120-A</t>
  </si>
  <si>
    <t>38 392-B</t>
  </si>
  <si>
    <t>41 030-D</t>
  </si>
  <si>
    <t>98 092-C</t>
  </si>
  <si>
    <t>82 076-C</t>
  </si>
  <si>
    <t>25 153-B</t>
  </si>
  <si>
    <t>61 700-E</t>
  </si>
  <si>
    <t>71 032-E</t>
  </si>
  <si>
    <t>88 998-C</t>
  </si>
  <si>
    <t>52 353-E</t>
  </si>
  <si>
    <t>75673-C</t>
  </si>
  <si>
    <t>34 782-A</t>
  </si>
  <si>
    <t>83 521-A</t>
  </si>
  <si>
    <t>35 501-C</t>
  </si>
  <si>
    <t>41 569-E</t>
  </si>
  <si>
    <t>13 142-E</t>
  </si>
  <si>
    <t>44 815-C</t>
  </si>
  <si>
    <t>54 377-A</t>
  </si>
  <si>
    <t>45 083-D</t>
  </si>
  <si>
    <t>56 947-E</t>
  </si>
  <si>
    <t>64 479-B</t>
  </si>
  <si>
    <t>51 884-C</t>
  </si>
  <si>
    <t>12 338-E</t>
  </si>
  <si>
    <t>52 415-D</t>
  </si>
  <si>
    <t>86 151-B</t>
  </si>
  <si>
    <t>53 197-A</t>
  </si>
  <si>
    <t>62 388-A</t>
  </si>
  <si>
    <t>37 716-E</t>
  </si>
  <si>
    <t>87 058-C</t>
  </si>
  <si>
    <t>78 511-C</t>
  </si>
  <si>
    <t>90 490-D</t>
  </si>
  <si>
    <t>45 456-D</t>
  </si>
  <si>
    <t>61 938-A</t>
  </si>
  <si>
    <t>93 128-A</t>
  </si>
  <si>
    <t>91 467-C</t>
  </si>
  <si>
    <t>95 635-D</t>
  </si>
  <si>
    <t>89 921-D</t>
  </si>
  <si>
    <t>73 674-B</t>
  </si>
  <si>
    <t>33 015-E</t>
  </si>
  <si>
    <t>21 311-A</t>
  </si>
  <si>
    <t>23 677-D</t>
  </si>
  <si>
    <t>76 966-A</t>
  </si>
  <si>
    <t>15 334-D</t>
  </si>
  <si>
    <t>48 018-B</t>
  </si>
  <si>
    <t>76 071-B</t>
  </si>
  <si>
    <t>05442-C</t>
  </si>
  <si>
    <t>31 848-E</t>
  </si>
  <si>
    <t>55 693-C</t>
  </si>
  <si>
    <t>75 450-D</t>
  </si>
  <si>
    <t>11 272-D</t>
  </si>
  <si>
    <t>53 980-E</t>
  </si>
  <si>
    <t>68 763-A</t>
  </si>
  <si>
    <t>61 840-C</t>
  </si>
  <si>
    <t>88 193-D</t>
  </si>
  <si>
    <t>64 164-C</t>
  </si>
  <si>
    <t>71 849-B</t>
  </si>
  <si>
    <t>10 170-C</t>
  </si>
  <si>
    <t>44 251-C</t>
  </si>
  <si>
    <t>81 284-E</t>
  </si>
  <si>
    <t>62 957-A</t>
  </si>
  <si>
    <t>31 134-B</t>
  </si>
  <si>
    <t>70 019-C</t>
  </si>
  <si>
    <t>42 922-E</t>
  </si>
  <si>
    <t>82 061-C</t>
  </si>
  <si>
    <t>12 796-A</t>
  </si>
  <si>
    <t>35 303-E</t>
  </si>
  <si>
    <t>30 466-C</t>
  </si>
  <si>
    <t>56 429-A</t>
  </si>
  <si>
    <t>55 130-D</t>
  </si>
  <si>
    <t>66 134-D</t>
  </si>
  <si>
    <t>49 935-E</t>
  </si>
  <si>
    <t>93 554-A</t>
  </si>
  <si>
    <t>46 062-A</t>
  </si>
  <si>
    <t>29 972-D</t>
  </si>
  <si>
    <t>40 661-B</t>
  </si>
  <si>
    <t>85 016-A</t>
  </si>
  <si>
    <t>62 629-D</t>
  </si>
  <si>
    <t>49 457-E</t>
  </si>
  <si>
    <t>17 604-A</t>
  </si>
  <si>
    <t>32 049-A</t>
  </si>
  <si>
    <t>68860-E</t>
  </si>
  <si>
    <t>94 632-E</t>
  </si>
  <si>
    <t>91 410-D</t>
  </si>
  <si>
    <t>51 618-C</t>
  </si>
  <si>
    <t>35 338-A</t>
  </si>
  <si>
    <t>33 091-C</t>
  </si>
  <si>
    <t>89 323-C</t>
  </si>
  <si>
    <t>93 424-D</t>
  </si>
  <si>
    <t>95 703-E</t>
  </si>
  <si>
    <t>43 564-A</t>
  </si>
  <si>
    <t>31 073-D</t>
  </si>
  <si>
    <t>12 909-D</t>
  </si>
  <si>
    <t>91 177-C</t>
  </si>
  <si>
    <t>11 899-D</t>
  </si>
  <si>
    <t>22 317-D</t>
  </si>
  <si>
    <t>53 425-C</t>
  </si>
  <si>
    <t>63 455-B</t>
  </si>
  <si>
    <t>16 623-A</t>
  </si>
  <si>
    <t>00 885-D</t>
  </si>
  <si>
    <t>39 632-B</t>
  </si>
  <si>
    <t>28 089-E</t>
  </si>
  <si>
    <t>41 278-A</t>
  </si>
  <si>
    <t>89 191-E</t>
  </si>
  <si>
    <t>33 352-E</t>
  </si>
  <si>
    <t>01 254-B</t>
  </si>
  <si>
    <t>84 516-C</t>
  </si>
  <si>
    <t>73 735-B</t>
  </si>
  <si>
    <t>43 108-D</t>
  </si>
  <si>
    <t>51 881-B</t>
  </si>
  <si>
    <t>98 843-E</t>
  </si>
  <si>
    <t>07 594-D</t>
  </si>
  <si>
    <t>53 317-C</t>
  </si>
  <si>
    <t>73 840-C</t>
  </si>
  <si>
    <t>60 108-B</t>
  </si>
  <si>
    <t>95 846-E</t>
  </si>
  <si>
    <t>32102-A</t>
  </si>
  <si>
    <t>30 149-B</t>
  </si>
  <si>
    <t>84 843-C</t>
  </si>
  <si>
    <t>05 303-D</t>
  </si>
  <si>
    <t>80 115-B</t>
  </si>
  <si>
    <t>01 339-C</t>
  </si>
  <si>
    <t>23 286-C</t>
  </si>
  <si>
    <t>55 708-A</t>
  </si>
  <si>
    <t>02 541-D</t>
  </si>
  <si>
    <t>58 725-D</t>
  </si>
  <si>
    <t>97 536-A</t>
  </si>
  <si>
    <t>91 230-C</t>
  </si>
  <si>
    <t>32 020-A</t>
  </si>
  <si>
    <t>66 410-C</t>
  </si>
  <si>
    <t>51 315-A</t>
  </si>
  <si>
    <t>24 245-D</t>
  </si>
  <si>
    <t>42 047-B</t>
  </si>
  <si>
    <t>61 445-E</t>
  </si>
  <si>
    <t>23 642-B</t>
  </si>
  <si>
    <t>11 892-E</t>
  </si>
  <si>
    <t>11 767-D</t>
  </si>
  <si>
    <t>16 699-A</t>
  </si>
  <si>
    <t>10 961-E</t>
  </si>
  <si>
    <t>17 033-B</t>
  </si>
  <si>
    <t>94 709-D</t>
  </si>
  <si>
    <t>06 063-A</t>
  </si>
  <si>
    <t>47 522-B</t>
  </si>
  <si>
    <t>43 874-C</t>
  </si>
  <si>
    <t>52 654-D</t>
  </si>
  <si>
    <t>88 655-D</t>
  </si>
  <si>
    <t>17 423-C</t>
  </si>
  <si>
    <t>96 735-C</t>
  </si>
  <si>
    <t>97 908-E</t>
  </si>
  <si>
    <t>00 483-B</t>
  </si>
  <si>
    <t>94 611-A</t>
  </si>
  <si>
    <t>50202-B</t>
  </si>
  <si>
    <t>19 409-C</t>
  </si>
  <si>
    <t>11 698-D</t>
  </si>
  <si>
    <t>74 853-C</t>
  </si>
  <si>
    <t>77 840-A</t>
  </si>
  <si>
    <t>82 362-C</t>
  </si>
  <si>
    <t>18 327-B</t>
  </si>
  <si>
    <t>51 537-A</t>
  </si>
  <si>
    <t>15 506-C</t>
  </si>
  <si>
    <t>53 287-B</t>
  </si>
  <si>
    <t>86 029-E</t>
  </si>
  <si>
    <t>47 066-E</t>
  </si>
  <si>
    <t>89 945-A</t>
  </si>
  <si>
    <t>05 101-E</t>
  </si>
  <si>
    <t>39 247-B</t>
  </si>
  <si>
    <t>69 637-D</t>
  </si>
  <si>
    <t>47 758-C</t>
  </si>
  <si>
    <t>07 717-C</t>
  </si>
  <si>
    <t>84 153-E</t>
  </si>
  <si>
    <t>39 450-A</t>
  </si>
  <si>
    <t>35 847-A</t>
  </si>
  <si>
    <t>52 426-B</t>
  </si>
  <si>
    <t>79 054-D</t>
  </si>
  <si>
    <t>78 347-D</t>
  </si>
  <si>
    <t>28 555-B</t>
  </si>
  <si>
    <t>01 356-D</t>
  </si>
  <si>
    <t>60 442-A</t>
  </si>
  <si>
    <t>40 577-D</t>
  </si>
  <si>
    <t>12 092-D</t>
  </si>
  <si>
    <t>91 886-A</t>
  </si>
  <si>
    <t>02 556-D</t>
  </si>
  <si>
    <t>14 414-A</t>
  </si>
  <si>
    <t>65 371-A</t>
  </si>
  <si>
    <t>92 916-A</t>
  </si>
  <si>
    <t>88 543-E</t>
  </si>
  <si>
    <t>09781-E</t>
  </si>
  <si>
    <t>19 218-C</t>
  </si>
  <si>
    <t>39 315-C</t>
  </si>
  <si>
    <t>08 281-B</t>
  </si>
  <si>
    <t>78 522-E</t>
  </si>
  <si>
    <t>31 408-C</t>
  </si>
  <si>
    <t>28 379-E</t>
  </si>
  <si>
    <t>20 656-D</t>
  </si>
  <si>
    <t>81 831-D</t>
  </si>
  <si>
    <t>29 641-B</t>
  </si>
  <si>
    <t>18 804-D</t>
  </si>
  <si>
    <t>41 029-E</t>
  </si>
  <si>
    <t>32 505-C</t>
  </si>
  <si>
    <t>47 989-D</t>
  </si>
  <si>
    <t>14 191-D</t>
  </si>
  <si>
    <t>44 794-E</t>
  </si>
  <si>
    <t>47 067-C</t>
  </si>
  <si>
    <t>51 911-B</t>
  </si>
  <si>
    <t>01 539-C</t>
  </si>
  <si>
    <t>41 666-D</t>
  </si>
  <si>
    <t>96 330-B</t>
  </si>
  <si>
    <t>48 605-D</t>
  </si>
  <si>
    <t>09 186-C</t>
  </si>
  <si>
    <t>01 417-D</t>
  </si>
  <si>
    <t>71 828-C</t>
  </si>
  <si>
    <t>99 078-B</t>
  </si>
  <si>
    <t>13 716-E</t>
  </si>
  <si>
    <t>05 526-B</t>
  </si>
  <si>
    <t>91 909-B</t>
  </si>
  <si>
    <t>68 383-D</t>
  </si>
  <si>
    <t>76 385-B</t>
  </si>
  <si>
    <t>00 519-E</t>
  </si>
  <si>
    <t>11 607-B</t>
  </si>
  <si>
    <t>38 468-B</t>
  </si>
  <si>
    <t>38 076-B</t>
  </si>
  <si>
    <t>96035-D</t>
  </si>
  <si>
    <t>38 722-B</t>
  </si>
  <si>
    <t>84 804-A</t>
  </si>
  <si>
    <t>85 821-C</t>
  </si>
  <si>
    <t>85 652-D</t>
  </si>
  <si>
    <t>02 720-A</t>
  </si>
  <si>
    <t>56 309-E</t>
  </si>
  <si>
    <t>53 773-E</t>
  </si>
  <si>
    <t>00 456-B</t>
  </si>
  <si>
    <t>44 940-C</t>
  </si>
  <si>
    <t>98 002-E</t>
  </si>
  <si>
    <t>71 768-C</t>
  </si>
  <si>
    <t>93 623-E</t>
  </si>
  <si>
    <t>88 626-E</t>
  </si>
  <si>
    <t>37 361-B</t>
  </si>
  <si>
    <t>68 783-C</t>
  </si>
  <si>
    <t>19 249-A</t>
  </si>
  <si>
    <t>97 778-B</t>
  </si>
  <si>
    <t>83 650-E</t>
  </si>
  <si>
    <t>36 808-A</t>
  </si>
  <si>
    <t>89 420-E</t>
  </si>
  <si>
    <t>49 302-E</t>
  </si>
  <si>
    <t>31 383-A</t>
  </si>
  <si>
    <t>31 944-E</t>
  </si>
  <si>
    <t>79 875-B</t>
  </si>
  <si>
    <t>85 573-A</t>
  </si>
  <si>
    <t>03 008-D</t>
  </si>
  <si>
    <t>75 569-B</t>
  </si>
  <si>
    <t>18 667-A</t>
  </si>
  <si>
    <t>38 269-C</t>
  </si>
  <si>
    <t>42 009-B</t>
  </si>
  <si>
    <t>95 470-D</t>
  </si>
  <si>
    <t>63 527-B</t>
  </si>
  <si>
    <t>19 422-D</t>
  </si>
  <si>
    <t>39 751-B</t>
  </si>
  <si>
    <t>47775-C</t>
  </si>
  <si>
    <t>74 759-D</t>
  </si>
  <si>
    <t>95 788-C</t>
  </si>
  <si>
    <t>12 556-D</t>
  </si>
  <si>
    <t>39 444-A</t>
  </si>
  <si>
    <t>89 545-A</t>
  </si>
  <si>
    <t>32 408-B</t>
  </si>
  <si>
    <t>90 005-A</t>
  </si>
  <si>
    <t>49 457-D</t>
  </si>
  <si>
    <t>79 844-D</t>
  </si>
  <si>
    <t>20 121-E</t>
  </si>
  <si>
    <t>79 486-A</t>
  </si>
  <si>
    <t>74 083-B</t>
  </si>
  <si>
    <t>95 379-E</t>
  </si>
  <si>
    <t>59 418-C</t>
  </si>
  <si>
    <t>58 590-E</t>
  </si>
  <si>
    <t>49 225-C</t>
  </si>
  <si>
    <t>06 482-A</t>
  </si>
  <si>
    <t>69 130-C</t>
  </si>
  <si>
    <t>06 158-B</t>
  </si>
  <si>
    <t>36 184-D</t>
  </si>
  <si>
    <t>95 088-B</t>
  </si>
  <si>
    <t>17 609-E</t>
  </si>
  <si>
    <t>17 158-A</t>
  </si>
  <si>
    <t>93 389-D</t>
  </si>
  <si>
    <t>07 849-C</t>
  </si>
  <si>
    <t>04 307-C</t>
  </si>
  <si>
    <t>69 422-D</t>
  </si>
  <si>
    <t>53 478-A</t>
  </si>
  <si>
    <t>88 913-B</t>
  </si>
  <si>
    <t>78 693-D</t>
  </si>
  <si>
    <t>12 795-D</t>
  </si>
  <si>
    <t>92 385-A</t>
  </si>
  <si>
    <t>12 516-B</t>
  </si>
  <si>
    <t>64 762-E</t>
  </si>
  <si>
    <t>54709-D</t>
  </si>
  <si>
    <t>21 554-A</t>
  </si>
  <si>
    <t>62 506-C</t>
  </si>
  <si>
    <t>73 724-E</t>
  </si>
  <si>
    <t>72 464-D</t>
  </si>
  <si>
    <t>49 312-D</t>
  </si>
  <si>
    <t>74 685-A</t>
  </si>
  <si>
    <t>69 496-A</t>
  </si>
  <si>
    <t>42 256-C</t>
  </si>
  <si>
    <t>84 971-A</t>
  </si>
  <si>
    <t>48 758-A</t>
  </si>
  <si>
    <t>40 822-B</t>
  </si>
  <si>
    <t>53 251-E</t>
  </si>
  <si>
    <t>16 688-B</t>
  </si>
  <si>
    <t>33 333-A</t>
  </si>
  <si>
    <t>88 794-B</t>
  </si>
  <si>
    <t>37 697-A</t>
  </si>
  <si>
    <t>89 479-C</t>
  </si>
  <si>
    <t>08 080-B</t>
  </si>
  <si>
    <t>94 189-A</t>
  </si>
  <si>
    <t>56 246-B</t>
  </si>
  <si>
    <t>67 847-E</t>
  </si>
  <si>
    <t>62 526-B</t>
  </si>
  <si>
    <t>25 866-C</t>
  </si>
  <si>
    <t>99 553-B</t>
  </si>
  <si>
    <t>18 238-E</t>
  </si>
  <si>
    <t>54 277-C</t>
  </si>
  <si>
    <t>49 032-B</t>
  </si>
  <si>
    <t>25 873-A</t>
  </si>
  <si>
    <t>85 068-A</t>
  </si>
  <si>
    <t>01 497-A</t>
  </si>
  <si>
    <t>28 744-A</t>
  </si>
  <si>
    <t>96 800-D</t>
  </si>
  <si>
    <t>79 279-E</t>
  </si>
  <si>
    <t>03 552-D</t>
  </si>
  <si>
    <t>28730-B</t>
  </si>
  <si>
    <t>04 525-C</t>
  </si>
  <si>
    <t>90 429-D</t>
  </si>
  <si>
    <t>15 315-A</t>
  </si>
  <si>
    <t>60 969-B</t>
  </si>
  <si>
    <t>30 558-C</t>
  </si>
  <si>
    <t>90 474-C</t>
  </si>
  <si>
    <t>24 440-E</t>
  </si>
  <si>
    <t>számla
azonosítója</t>
  </si>
  <si>
    <t>aktuális
egyenleg</t>
  </si>
  <si>
    <t>előző havi
egyenleg</t>
  </si>
  <si>
    <t>=(B2-C2)*-1</t>
  </si>
  <si>
    <t>UPS</t>
  </si>
  <si>
    <t>Unió Pártok Szövetsége</t>
  </si>
  <si>
    <t>ROM</t>
  </si>
  <si>
    <t>Republikánusok Országos Mozgalma</t>
  </si>
  <si>
    <t>PDA</t>
  </si>
  <si>
    <t>Pártonkívüliek Demokratikus Alternatívája</t>
  </si>
  <si>
    <t>OLE</t>
  </si>
  <si>
    <t>Országos Liberális Egyesület</t>
  </si>
  <si>
    <t>LPT</t>
  </si>
  <si>
    <t>Liberális Pártok Tömörülése</t>
  </si>
  <si>
    <t>DOC</t>
  </si>
  <si>
    <t>Demokraták Országos Centruma</t>
  </si>
  <si>
    <t>CPU</t>
  </si>
  <si>
    <t>ALU</t>
  </si>
  <si>
    <t>Autonóm Liberálisok Uniója</t>
  </si>
  <si>
    <t>elnyert
szavazat %</t>
  </si>
  <si>
    <t>szavazatok
száma</t>
  </si>
  <si>
    <t>rövid
név</t>
  </si>
  <si>
    <t>párt neve</t>
  </si>
  <si>
    <t>Ambrus</t>
  </si>
  <si>
    <t>Fodor</t>
  </si>
  <si>
    <t>Szilvia</t>
  </si>
  <si>
    <t>Méhes</t>
  </si>
  <si>
    <t>Levente</t>
  </si>
  <si>
    <t>Aradi</t>
  </si>
  <si>
    <t>Kornélia</t>
  </si>
  <si>
    <t>Szentmiklósi</t>
  </si>
  <si>
    <t>Edina</t>
  </si>
  <si>
    <t>Paál</t>
  </si>
  <si>
    <t>Farkas</t>
  </si>
  <si>
    <t>Halasi</t>
  </si>
  <si>
    <t>Dezső</t>
  </si>
  <si>
    <t>Sánta</t>
  </si>
  <si>
    <t>Olga</t>
  </si>
  <si>
    <t>Szántai</t>
  </si>
  <si>
    <t>Titusz</t>
  </si>
  <si>
    <t>Körmendi</t>
  </si>
  <si>
    <t>Zétény</t>
  </si>
  <si>
    <t>Kecskés</t>
  </si>
  <si>
    <t>Ármin</t>
  </si>
  <si>
    <t>Gál</t>
  </si>
  <si>
    <t>Ravasz</t>
  </si>
  <si>
    <t>Klotild</t>
  </si>
  <si>
    <t>Sziráki</t>
  </si>
  <si>
    <t>György</t>
  </si>
  <si>
    <t>Kalmár</t>
  </si>
  <si>
    <t>Mihály</t>
  </si>
  <si>
    <t>Mérei</t>
  </si>
  <si>
    <t>Rita</t>
  </si>
  <si>
    <t>Koczka</t>
  </si>
  <si>
    <t>Árpád</t>
  </si>
  <si>
    <t>Dévényi</t>
  </si>
  <si>
    <t>Gitta</t>
  </si>
  <si>
    <t>Makra</t>
  </si>
  <si>
    <t>Iványi</t>
  </si>
  <si>
    <t>Magdolna</t>
  </si>
  <si>
    <t>Luca</t>
  </si>
  <si>
    <t>Pálma</t>
  </si>
  <si>
    <t>Koltai</t>
  </si>
  <si>
    <t>Salamon</t>
  </si>
  <si>
    <t>Csáki</t>
  </si>
  <si>
    <t>Huba</t>
  </si>
  <si>
    <t>Surányi</t>
  </si>
  <si>
    <t>Oszkár</t>
  </si>
  <si>
    <t>Forrai</t>
  </si>
  <si>
    <t>Nándor</t>
  </si>
  <si>
    <t>Sarkadi</t>
  </si>
  <si>
    <t>Ödön</t>
  </si>
  <si>
    <t>Fóti</t>
  </si>
  <si>
    <t>Vámos</t>
  </si>
  <si>
    <t>Jakab</t>
  </si>
  <si>
    <t>Mózer</t>
  </si>
  <si>
    <t>Vince</t>
  </si>
  <si>
    <t>Adorján</t>
  </si>
  <si>
    <t>Áron</t>
  </si>
  <si>
    <t>Pete</t>
  </si>
  <si>
    <t>Szász</t>
  </si>
  <si>
    <t>Marcell</t>
  </si>
  <si>
    <t>Szentgyörgyi</t>
  </si>
  <si>
    <t>Máté</t>
  </si>
  <si>
    <t>Petró</t>
  </si>
  <si>
    <t>Márta</t>
  </si>
  <si>
    <t>Barta</t>
  </si>
  <si>
    <t>Tímea</t>
  </si>
  <si>
    <t>Engi</t>
  </si>
  <si>
    <t>Violetta</t>
  </si>
  <si>
    <t>Halmai</t>
  </si>
  <si>
    <t>Ede</t>
  </si>
  <si>
    <t>Emma</t>
  </si>
  <si>
    <t>Kozák</t>
  </si>
  <si>
    <t>Bertalan</t>
  </si>
  <si>
    <t>Szabados</t>
  </si>
  <si>
    <t>Dénes</t>
  </si>
  <si>
    <t>Sós</t>
  </si>
  <si>
    <t>Annamária</t>
  </si>
  <si>
    <t>Fábián</t>
  </si>
  <si>
    <t>Mária</t>
  </si>
  <si>
    <t>Gyenes</t>
  </si>
  <si>
    <t>Lóránd</t>
  </si>
  <si>
    <t>Szappanos</t>
  </si>
  <si>
    <t>Gergő</t>
  </si>
  <si>
    <t>Boros</t>
  </si>
  <si>
    <t>Borisz</t>
  </si>
  <si>
    <t>Szente</t>
  </si>
  <si>
    <t>Roland</t>
  </si>
  <si>
    <t>Réti</t>
  </si>
  <si>
    <t>Ádám</t>
  </si>
  <si>
    <t>Anna</t>
  </si>
  <si>
    <t>Bajor</t>
  </si>
  <si>
    <t>Evelin</t>
  </si>
  <si>
    <t>Bodrogi</t>
  </si>
  <si>
    <t>Antal</t>
  </si>
  <si>
    <t>Czifra</t>
  </si>
  <si>
    <t>Károly</t>
  </si>
  <si>
    <t>Vitéz</t>
  </si>
  <si>
    <t>Jenő</t>
  </si>
  <si>
    <t>Márkus</t>
  </si>
  <si>
    <t>Gerzson</t>
  </si>
  <si>
    <t>Havas</t>
  </si>
  <si>
    <t>Menyhért</t>
  </si>
  <si>
    <t>Rácz</t>
  </si>
  <si>
    <t>István</t>
  </si>
  <si>
    <t>Kormos</t>
  </si>
  <si>
    <t>Veronika</t>
  </si>
  <si>
    <t>Szepesi</t>
  </si>
  <si>
    <t>Dániel</t>
  </si>
  <si>
    <t>Reményi</t>
  </si>
  <si>
    <t>Budai</t>
  </si>
  <si>
    <t>Borbála</t>
  </si>
  <si>
    <t>Kamarás</t>
  </si>
  <si>
    <t>Jeromos</t>
  </si>
  <si>
    <t>Fényes</t>
  </si>
  <si>
    <t>Lakatos</t>
  </si>
  <si>
    <t>Patrícia</t>
  </si>
  <si>
    <t>Nádasi</t>
  </si>
  <si>
    <t>Szabina</t>
  </si>
  <si>
    <t>Kövér</t>
  </si>
  <si>
    <t>Kende</t>
  </si>
  <si>
    <t>Krisztián</t>
  </si>
  <si>
    <t>Dobos</t>
  </si>
  <si>
    <t>Irén</t>
  </si>
  <si>
    <t>Bertók</t>
  </si>
  <si>
    <t>Somfai</t>
  </si>
  <si>
    <t>Elemér</t>
  </si>
  <si>
    <t>Pásztor</t>
  </si>
  <si>
    <t>Rozsnyai</t>
  </si>
  <si>
    <t>Péter</t>
  </si>
  <si>
    <t>Valkó</t>
  </si>
  <si>
    <t>Lóránt</t>
  </si>
  <si>
    <t>Lapos</t>
  </si>
  <si>
    <t>Orsolya</t>
  </si>
  <si>
    <t>Rákoczi</t>
  </si>
  <si>
    <t>Egervári</t>
  </si>
  <si>
    <t>János</t>
  </si>
  <si>
    <t>Szabó</t>
  </si>
  <si>
    <t>Boldizsár</t>
  </si>
  <si>
    <t>Petényi</t>
  </si>
  <si>
    <t>Csenger</t>
  </si>
  <si>
    <t>Ladányi</t>
  </si>
  <si>
    <t>Pál</t>
  </si>
  <si>
    <t>Mészáros</t>
  </si>
  <si>
    <t>Melinda</t>
  </si>
  <si>
    <t>Simó</t>
  </si>
  <si>
    <t>Edit</t>
  </si>
  <si>
    <t>Ritter</t>
  </si>
  <si>
    <t>Kardos</t>
  </si>
  <si>
    <t>Répási</t>
  </si>
  <si>
    <t>Rezső</t>
  </si>
  <si>
    <t>Asztalos</t>
  </si>
  <si>
    <t>Nóra</t>
  </si>
  <si>
    <t>Borbély</t>
  </si>
  <si>
    <t>Béres</t>
  </si>
  <si>
    <t>Szatmári</t>
  </si>
  <si>
    <t>Annabella</t>
  </si>
  <si>
    <t>Zala</t>
  </si>
  <si>
    <t>Ágota</t>
  </si>
  <si>
    <t>Sólyom</t>
  </si>
  <si>
    <t>Frank</t>
  </si>
  <si>
    <t>Csaplár</t>
  </si>
  <si>
    <t>Baranyai</t>
  </si>
  <si>
    <t>Tárnok</t>
  </si>
  <si>
    <t>Jolán</t>
  </si>
  <si>
    <t>Kubinyi</t>
  </si>
  <si>
    <t>Benedek</t>
  </si>
  <si>
    <t>Somogyvári</t>
  </si>
  <si>
    <t>Richárd</t>
  </si>
  <si>
    <t>Pajor</t>
  </si>
  <si>
    <t>Piroska</t>
  </si>
  <si>
    <t>Mezei</t>
  </si>
  <si>
    <t>Szemes</t>
  </si>
  <si>
    <t>Elvira</t>
  </si>
  <si>
    <t>Hagymási</t>
  </si>
  <si>
    <t>Matild</t>
  </si>
  <si>
    <t>Sárközi</t>
  </si>
  <si>
    <t>Laura</t>
  </si>
  <si>
    <t>Veress</t>
  </si>
  <si>
    <t>Bíborka</t>
  </si>
  <si>
    <t>Pető</t>
  </si>
  <si>
    <t>Tar</t>
  </si>
  <si>
    <t>Tilda</t>
  </si>
  <si>
    <t>Pálfi</t>
  </si>
  <si>
    <t>Jónás</t>
  </si>
  <si>
    <t>Bihari</t>
  </si>
  <si>
    <t>Julianna</t>
  </si>
  <si>
    <t>Ildikó</t>
  </si>
  <si>
    <t>Székács</t>
  </si>
  <si>
    <t>Gizella</t>
  </si>
  <si>
    <t>Hunor</t>
  </si>
  <si>
    <t>Csontos</t>
  </si>
  <si>
    <t>Mónika</t>
  </si>
  <si>
    <t>Medve</t>
  </si>
  <si>
    <t>Faludi</t>
  </si>
  <si>
    <t>Kelemen</t>
  </si>
  <si>
    <t>Balog</t>
  </si>
  <si>
    <t>Angyal</t>
  </si>
  <si>
    <t>Éles</t>
  </si>
  <si>
    <t>Forgács</t>
  </si>
  <si>
    <t>Soma</t>
  </si>
  <si>
    <t>Serföző</t>
  </si>
  <si>
    <t>Izsó</t>
  </si>
  <si>
    <t>Gulyás</t>
  </si>
  <si>
    <t>Imre</t>
  </si>
  <si>
    <t>Müller</t>
  </si>
  <si>
    <t>Ágnes</t>
  </si>
  <si>
    <t>Kádár</t>
  </si>
  <si>
    <t>Erzsébet</t>
  </si>
  <si>
    <t>Radnóti</t>
  </si>
  <si>
    <t>Tihamér</t>
  </si>
  <si>
    <t>Kun</t>
  </si>
  <si>
    <t>Kútvölgyi</t>
  </si>
  <si>
    <t>Özséb</t>
  </si>
  <si>
    <t>Anikó</t>
  </si>
  <si>
    <t>Burján</t>
  </si>
  <si>
    <t>Zsóka</t>
  </si>
  <si>
    <t>Jobbágy</t>
  </si>
  <si>
    <t>Gellért</t>
  </si>
  <si>
    <t>Zentai</t>
  </si>
  <si>
    <t>Tamás</t>
  </si>
  <si>
    <t>Szalontai</t>
  </si>
  <si>
    <t>Zsolt</t>
  </si>
  <si>
    <t>Harsányi</t>
  </si>
  <si>
    <t>Szanyi</t>
  </si>
  <si>
    <t>Dallos</t>
  </si>
  <si>
    <t>Endre</t>
  </si>
  <si>
    <t>Sápi</t>
  </si>
  <si>
    <t>Buzsáki</t>
  </si>
  <si>
    <t>Gond</t>
  </si>
  <si>
    <t>Vilmos</t>
  </si>
  <si>
    <t>Radnai</t>
  </si>
  <si>
    <t>Barnabás</t>
  </si>
  <si>
    <t>Agócs</t>
  </si>
  <si>
    <t>Petrás</t>
  </si>
  <si>
    <t>Illés</t>
  </si>
  <si>
    <t>Bartos</t>
  </si>
  <si>
    <t>László</t>
  </si>
  <si>
    <t>Szakál</t>
  </si>
  <si>
    <t>Fülöp</t>
  </si>
  <si>
    <t>Rajnai</t>
  </si>
  <si>
    <t>Ilona</t>
  </si>
  <si>
    <t>Szőke</t>
  </si>
  <si>
    <t>Káldor</t>
  </si>
  <si>
    <t>Kállai</t>
  </si>
  <si>
    <t>Halmosi</t>
  </si>
  <si>
    <t>Tünde</t>
  </si>
  <si>
    <t>Fehérvári</t>
  </si>
  <si>
    <t>Benkő</t>
  </si>
  <si>
    <t>Munkácsi</t>
  </si>
  <si>
    <t>Kurucz</t>
  </si>
  <si>
    <t>Porkoláb</t>
  </si>
  <si>
    <t>Liliána</t>
  </si>
  <si>
    <t>Pék</t>
  </si>
  <si>
    <t>Szerencsés</t>
  </si>
  <si>
    <t>Barbara</t>
  </si>
  <si>
    <t>Slezák</t>
  </si>
  <si>
    <t>Gyula</t>
  </si>
  <si>
    <t>Szelei</t>
  </si>
  <si>
    <t>Ivó</t>
  </si>
  <si>
    <t>Rudas</t>
  </si>
  <si>
    <t>Katalin</t>
  </si>
  <si>
    <t>Kornél</t>
  </si>
  <si>
    <t>Országh</t>
  </si>
  <si>
    <t>Vajk</t>
  </si>
  <si>
    <t>Lantos</t>
  </si>
  <si>
    <t>Mező</t>
  </si>
  <si>
    <t>Szigeti</t>
  </si>
  <si>
    <t>Malvin</t>
  </si>
  <si>
    <t>Selényi</t>
  </si>
  <si>
    <t>Ferenc</t>
  </si>
  <si>
    <t>Hugó</t>
  </si>
  <si>
    <t>Kőszegi</t>
  </si>
  <si>
    <t>Ábrahám</t>
  </si>
  <si>
    <t>Pongó</t>
  </si>
  <si>
    <t>Olivér</t>
  </si>
  <si>
    <t>Jácint</t>
  </si>
  <si>
    <t>Jenei</t>
  </si>
  <si>
    <t>Judit</t>
  </si>
  <si>
    <t>Laczkó</t>
  </si>
  <si>
    <t>Kondor</t>
  </si>
  <si>
    <t>Lázár</t>
  </si>
  <si>
    <t>Karácsony</t>
  </si>
  <si>
    <t>Sajó</t>
  </si>
  <si>
    <t>Júlia</t>
  </si>
  <si>
    <t>Gerő</t>
  </si>
  <si>
    <t>Berta</t>
  </si>
  <si>
    <t>Debreceni</t>
  </si>
  <si>
    <t>Lujza</t>
  </si>
  <si>
    <t>Fazekas</t>
  </si>
  <si>
    <t>Miléna</t>
  </si>
  <si>
    <t>Csiszár</t>
  </si>
  <si>
    <t>Beáta</t>
  </si>
  <si>
    <t>Gazdag</t>
  </si>
  <si>
    <t>Györgyi</t>
  </si>
  <si>
    <t>Szalai</t>
  </si>
  <si>
    <t>Szervác</t>
  </si>
  <si>
    <t>Romhányi</t>
  </si>
  <si>
    <t>Antónia</t>
  </si>
  <si>
    <t>Sára</t>
  </si>
  <si>
    <t>Szakács</t>
  </si>
  <si>
    <t>Bence</t>
  </si>
  <si>
    <t>Köves</t>
  </si>
  <si>
    <t>Edgár</t>
  </si>
  <si>
    <t>Kárpáti</t>
  </si>
  <si>
    <t>Fekete</t>
  </si>
  <si>
    <t>Hamza</t>
  </si>
  <si>
    <t>Nagy</t>
  </si>
  <si>
    <t>Arika</t>
  </si>
  <si>
    <t>Szekeres</t>
  </si>
  <si>
    <t>Fehér</t>
  </si>
  <si>
    <t>Kökény</t>
  </si>
  <si>
    <t>Eszes</t>
  </si>
  <si>
    <t>Aladár</t>
  </si>
  <si>
    <t>Jankovics</t>
  </si>
  <si>
    <t>Szabolcs</t>
  </si>
  <si>
    <t>Zsuzsanna</t>
  </si>
  <si>
    <t>Pallagi</t>
  </si>
  <si>
    <t>Szeréna</t>
  </si>
  <si>
    <t>Dudás</t>
  </si>
  <si>
    <t>Gerencsér</t>
  </si>
  <si>
    <t>Emőd</t>
  </si>
  <si>
    <t>Tas</t>
  </si>
  <si>
    <t>Erika</t>
  </si>
  <si>
    <t>Szidónia</t>
  </si>
  <si>
    <t>Keleti</t>
  </si>
  <si>
    <t>Hajnalka</t>
  </si>
  <si>
    <t>Morvai</t>
  </si>
  <si>
    <t>Zsigmond</t>
  </si>
  <si>
    <t>Pákozdi</t>
  </si>
  <si>
    <t>Gusztáv</t>
  </si>
  <si>
    <t>Pénzes</t>
  </si>
  <si>
    <t>Paula</t>
  </si>
  <si>
    <t>Arany</t>
  </si>
  <si>
    <t>Konrád</t>
  </si>
  <si>
    <t>Sátori</t>
  </si>
  <si>
    <t>Albert</t>
  </si>
  <si>
    <t>Zita</t>
  </si>
  <si>
    <t>Tekla</t>
  </si>
  <si>
    <t>Benő</t>
  </si>
  <si>
    <t>Lakos</t>
  </si>
  <si>
    <t>Szilárd</t>
  </si>
  <si>
    <t>Valéria</t>
  </si>
  <si>
    <t>Mocsári</t>
  </si>
  <si>
    <t>Pataki</t>
  </si>
  <si>
    <t>Ódor</t>
  </si>
  <si>
    <t>Kinga</t>
  </si>
  <si>
    <t>Lipót</t>
  </si>
  <si>
    <t>Toldi</t>
  </si>
  <si>
    <t>Mosolygó</t>
  </si>
  <si>
    <t>Ábel</t>
  </si>
  <si>
    <t>Sasvári</t>
  </si>
  <si>
    <t>Móricz</t>
  </si>
  <si>
    <t>Gábor</t>
  </si>
  <si>
    <t>Solymár</t>
  </si>
  <si>
    <t>Polyák</t>
  </si>
  <si>
    <t>Galla</t>
  </si>
  <si>
    <t>Liptai</t>
  </si>
  <si>
    <t>Tamara</t>
  </si>
  <si>
    <t>Stadler</t>
  </si>
  <si>
    <t>Gáspár</t>
  </si>
  <si>
    <t>Sági</t>
  </si>
  <si>
    <t>Domonkos</t>
  </si>
  <si>
    <t>Bódog</t>
  </si>
  <si>
    <t>Sényi</t>
  </si>
  <si>
    <t>Dominika</t>
  </si>
  <si>
    <t>Petra</t>
  </si>
  <si>
    <t>Pécsi</t>
  </si>
  <si>
    <t>Frigyes</t>
  </si>
  <si>
    <t>Dömötör</t>
  </si>
  <si>
    <t>Andor</t>
  </si>
  <si>
    <t>Kassai</t>
  </si>
  <si>
    <t>Etelka</t>
  </si>
  <si>
    <t>Rózsa</t>
  </si>
  <si>
    <t>Alfréd</t>
  </si>
  <si>
    <t>Rózsahegyi</t>
  </si>
  <si>
    <t>Nemes</t>
  </si>
  <si>
    <t>Piller</t>
  </si>
  <si>
    <t>Erdélyi</t>
  </si>
  <si>
    <t>Hedvig</t>
  </si>
  <si>
    <t>Cigány</t>
  </si>
  <si>
    <t>Eszter</t>
  </si>
  <si>
    <t>Várszegi</t>
  </si>
  <si>
    <t>Virág</t>
  </si>
  <si>
    <t>Szántó</t>
  </si>
  <si>
    <t>Amália</t>
  </si>
  <si>
    <t>Bolgár</t>
  </si>
  <si>
    <t>Szigetvári</t>
  </si>
  <si>
    <t>Makai</t>
  </si>
  <si>
    <t>Róbert</t>
  </si>
  <si>
    <t>Sárkány</t>
  </si>
  <si>
    <t>Lídia</t>
  </si>
  <si>
    <t>Lilla</t>
  </si>
  <si>
    <t>Hatvani</t>
  </si>
  <si>
    <t>Jurányi</t>
  </si>
  <si>
    <t>Tivadar</t>
  </si>
  <si>
    <t>Pados</t>
  </si>
  <si>
    <t>Kenyeres</t>
  </si>
  <si>
    <t>Alíz</t>
  </si>
  <si>
    <t>Dózsa</t>
  </si>
  <si>
    <t>szélesség</t>
  </si>
  <si>
    <t>magasság</t>
  </si>
  <si>
    <t>mélység</t>
  </si>
  <si>
    <t>G-001</t>
  </si>
  <si>
    <t>G-002</t>
  </si>
  <si>
    <t>G-003</t>
  </si>
  <si>
    <t>G-004</t>
  </si>
  <si>
    <t>G-005</t>
  </si>
  <si>
    <t>G-006</t>
  </si>
  <si>
    <t>G-007</t>
  </si>
  <si>
    <t>G-008</t>
  </si>
  <si>
    <t>G-009</t>
  </si>
  <si>
    <t>G-010</t>
  </si>
  <si>
    <t>G-011</t>
  </si>
  <si>
    <t>G-012</t>
  </si>
  <si>
    <t>G-013</t>
  </si>
  <si>
    <t>G-014</t>
  </si>
  <si>
    <t>G-015</t>
  </si>
  <si>
    <t>G-016</t>
  </si>
  <si>
    <t>G-017</t>
  </si>
  <si>
    <t>G-018</t>
  </si>
  <si>
    <t>G-019</t>
  </si>
  <si>
    <t>G-020</t>
  </si>
  <si>
    <t>G-021</t>
  </si>
  <si>
    <t>G-022</t>
  </si>
  <si>
    <t>G-023</t>
  </si>
  <si>
    <t>G-024</t>
  </si>
  <si>
    <t>G-025</t>
  </si>
  <si>
    <t>G-026</t>
  </si>
  <si>
    <t>G-027</t>
  </si>
  <si>
    <t>G-028</t>
  </si>
  <si>
    <t>G-029</t>
  </si>
  <si>
    <t>G-030</t>
  </si>
  <si>
    <t>G-031</t>
  </si>
  <si>
    <t>G-032</t>
  </si>
  <si>
    <t>G-033</t>
  </si>
  <si>
    <t>G-034</t>
  </si>
  <si>
    <t>G-035</t>
  </si>
  <si>
    <t>G-036</t>
  </si>
  <si>
    <t>G-037</t>
  </si>
  <si>
    <t>G-038</t>
  </si>
  <si>
    <t>G-039</t>
  </si>
  <si>
    <t>G-040</t>
  </si>
  <si>
    <t>G-041</t>
  </si>
  <si>
    <t>G-042</t>
  </si>
  <si>
    <t>G-043</t>
  </si>
  <si>
    <t>G-044</t>
  </si>
  <si>
    <t>G-045</t>
  </si>
  <si>
    <t>G-046</t>
  </si>
  <si>
    <t>G-047</t>
  </si>
  <si>
    <t>G-048</t>
  </si>
  <si>
    <t>G-049</t>
  </si>
  <si>
    <t>G-050</t>
  </si>
  <si>
    <t>G-051</t>
  </si>
  <si>
    <t>G-052</t>
  </si>
  <si>
    <t>G-053</t>
  </si>
  <si>
    <t>G-054</t>
  </si>
  <si>
    <t>G-055</t>
  </si>
  <si>
    <t>G-056</t>
  </si>
  <si>
    <t>G-057</t>
  </si>
  <si>
    <t>G-058</t>
  </si>
  <si>
    <t>G-059</t>
  </si>
  <si>
    <t>G-060</t>
  </si>
  <si>
    <t>G-061</t>
  </si>
  <si>
    <t>G-062</t>
  </si>
  <si>
    <t>G-063</t>
  </si>
  <si>
    <t>G-064</t>
  </si>
  <si>
    <t>G-065</t>
  </si>
  <si>
    <t>G-066</t>
  </si>
  <si>
    <t>G-067</t>
  </si>
  <si>
    <t>G-068</t>
  </si>
  <si>
    <t>G-069</t>
  </si>
  <si>
    <t>G-070</t>
  </si>
  <si>
    <t>G-071</t>
  </si>
  <si>
    <t>G-072</t>
  </si>
  <si>
    <t>G-073</t>
  </si>
  <si>
    <t>G-074</t>
  </si>
  <si>
    <t>G-075</t>
  </si>
  <si>
    <t>G-076</t>
  </si>
  <si>
    <t>G-077</t>
  </si>
  <si>
    <t>G-078</t>
  </si>
  <si>
    <t>G-079</t>
  </si>
  <si>
    <t>G-080</t>
  </si>
  <si>
    <t>G-081</t>
  </si>
  <si>
    <t>G-082</t>
  </si>
  <si>
    <t>G-083</t>
  </si>
  <si>
    <t>G-084</t>
  </si>
  <si>
    <t>G-085</t>
  </si>
  <si>
    <t>G-086</t>
  </si>
  <si>
    <t>G-087</t>
  </si>
  <si>
    <t>G-088</t>
  </si>
  <si>
    <t>G-089</t>
  </si>
  <si>
    <t>G-090</t>
  </si>
  <si>
    <t>G-091</t>
  </si>
  <si>
    <t>G-092</t>
  </si>
  <si>
    <t>G-093</t>
  </si>
  <si>
    <t>G-094</t>
  </si>
  <si>
    <t>G-095</t>
  </si>
  <si>
    <t>G-096</t>
  </si>
  <si>
    <t>G-097</t>
  </si>
  <si>
    <t>G-098</t>
  </si>
  <si>
    <t>G-099</t>
  </si>
  <si>
    <t>G-100</t>
  </si>
  <si>
    <t>G-101</t>
  </si>
  <si>
    <t>G-102</t>
  </si>
  <si>
    <t>G-103</t>
  </si>
  <si>
    <t>G-104</t>
  </si>
  <si>
    <t>G-105</t>
  </si>
  <si>
    <t>G-106</t>
  </si>
  <si>
    <t>G-107</t>
  </si>
  <si>
    <t>G-108</t>
  </si>
  <si>
    <t>G-109</t>
  </si>
  <si>
    <t>G-110</t>
  </si>
  <si>
    <t>G-111</t>
  </si>
  <si>
    <t>G-112</t>
  </si>
  <si>
    <t>G-113</t>
  </si>
  <si>
    <t>G-114</t>
  </si>
  <si>
    <t>G-115</t>
  </si>
  <si>
    <t>G-116</t>
  </si>
  <si>
    <t>G-117</t>
  </si>
  <si>
    <t>G-118</t>
  </si>
  <si>
    <t>G-119</t>
  </si>
  <si>
    <t>G-120</t>
  </si>
  <si>
    <t>G-121</t>
  </si>
  <si>
    <t>G-122</t>
  </si>
  <si>
    <t>G-123</t>
  </si>
  <si>
    <t>G-124</t>
  </si>
  <si>
    <t>G-125</t>
  </si>
  <si>
    <t>G-126</t>
  </si>
  <si>
    <t>G-127</t>
  </si>
  <si>
    <t>G-128</t>
  </si>
  <si>
    <t>G-129</t>
  </si>
  <si>
    <t>G-130</t>
  </si>
  <si>
    <t>G-131</t>
  </si>
  <si>
    <t>G-132</t>
  </si>
  <si>
    <t>G-133</t>
  </si>
  <si>
    <t>G-134</t>
  </si>
  <si>
    <t>G-135</t>
  </si>
  <si>
    <t>G-136</t>
  </si>
  <si>
    <t>G-137</t>
  </si>
  <si>
    <t>G-138</t>
  </si>
  <si>
    <t>G-139</t>
  </si>
  <si>
    <t>G-140</t>
  </si>
  <si>
    <t>G-141</t>
  </si>
  <si>
    <t>G-142</t>
  </si>
  <si>
    <t>G-143</t>
  </si>
  <si>
    <t>G-144</t>
  </si>
  <si>
    <t>G-145</t>
  </si>
  <si>
    <t>G-146</t>
  </si>
  <si>
    <t>G-147</t>
  </si>
  <si>
    <t>G-148</t>
  </si>
  <si>
    <t>G-149</t>
  </si>
  <si>
    <t>G-150</t>
  </si>
  <si>
    <t>G-151</t>
  </si>
  <si>
    <t>G-152</t>
  </si>
  <si>
    <t>G-153</t>
  </si>
  <si>
    <t>G-154</t>
  </si>
  <si>
    <t>G-155</t>
  </si>
  <si>
    <t>G-156</t>
  </si>
  <si>
    <t>G-157</t>
  </si>
  <si>
    <t>G-158</t>
  </si>
  <si>
    <t>G-159</t>
  </si>
  <si>
    <t>G-160</t>
  </si>
  <si>
    <t>G-161</t>
  </si>
  <si>
    <t>G-162</t>
  </si>
  <si>
    <t>G-163</t>
  </si>
  <si>
    <t>G-164</t>
  </si>
  <si>
    <t>G-165</t>
  </si>
  <si>
    <t>G-166</t>
  </si>
  <si>
    <t>G-167</t>
  </si>
  <si>
    <t>G-168</t>
  </si>
  <si>
    <t>G-169</t>
  </si>
  <si>
    <t>G-170</t>
  </si>
  <si>
    <t>G-171</t>
  </si>
  <si>
    <t>G-172</t>
  </si>
  <si>
    <t>G-173</t>
  </si>
  <si>
    <t>G-174</t>
  </si>
  <si>
    <t>G-175</t>
  </si>
  <si>
    <t>G-176</t>
  </si>
  <si>
    <t>G-177</t>
  </si>
  <si>
    <t>G-178</t>
  </si>
  <si>
    <t>G-179</t>
  </si>
  <si>
    <t>G-180</t>
  </si>
  <si>
    <t>G-181</t>
  </si>
  <si>
    <t>G-182</t>
  </si>
  <si>
    <t>G-183</t>
  </si>
  <si>
    <t>G-184</t>
  </si>
  <si>
    <t>G-185</t>
  </si>
  <si>
    <t>G-186</t>
  </si>
  <si>
    <t>G-187</t>
  </si>
  <si>
    <t>G-188</t>
  </si>
  <si>
    <t>G-189</t>
  </si>
  <si>
    <t>G-190</t>
  </si>
  <si>
    <t>G-191</t>
  </si>
  <si>
    <t>G-192</t>
  </si>
  <si>
    <t>G-193</t>
  </si>
  <si>
    <t>G-194</t>
  </si>
  <si>
    <t>G-195</t>
  </si>
  <si>
    <t>G-196</t>
  </si>
  <si>
    <t>G-197</t>
  </si>
  <si>
    <t>G-198</t>
  </si>
  <si>
    <t>G-199</t>
  </si>
  <si>
    <t>G-200</t>
  </si>
  <si>
    <t>G-201</t>
  </si>
  <si>
    <t>G-202</t>
  </si>
  <si>
    <t>G-203</t>
  </si>
  <si>
    <t>G-204</t>
  </si>
  <si>
    <t>G-205</t>
  </si>
  <si>
    <t>G-206</t>
  </si>
  <si>
    <t>G-207</t>
  </si>
  <si>
    <t>G-208</t>
  </si>
  <si>
    <t>G-209</t>
  </si>
  <si>
    <t>G-210</t>
  </si>
  <si>
    <t>G-211</t>
  </si>
  <si>
    <t>G-212</t>
  </si>
  <si>
    <t>G-213</t>
  </si>
  <si>
    <t>G-214</t>
  </si>
  <si>
    <t>G-215</t>
  </si>
  <si>
    <t>G-216</t>
  </si>
  <si>
    <t>G-217</t>
  </si>
  <si>
    <t>G-218</t>
  </si>
  <si>
    <t>G-219</t>
  </si>
  <si>
    <t>G-220</t>
  </si>
  <si>
    <t>G-221</t>
  </si>
  <si>
    <t>G-222</t>
  </si>
  <si>
    <t>G-223</t>
  </si>
  <si>
    <t>G-224</t>
  </si>
  <si>
    <t>G-225</t>
  </si>
  <si>
    <t>G-226</t>
  </si>
  <si>
    <t>G-227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</si>
  <si>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</si>
  <si>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</si>
  <si>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</si>
  <si>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</si>
  <si>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</si>
  <si>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</si>
  <si>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</si>
  <si>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</si>
  <si>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</si>
  <si>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</si>
  <si>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</si>
  <si>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</si>
  <si>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</si>
  <si>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</si>
  <si>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</si>
  <si>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</si>
  <si>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</si>
  <si>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</si>
  <si>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</si>
  <si>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</si>
  <si>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</si>
  <si>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</si>
  <si>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</si>
  <si>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</si>
  <si>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</si>
  <si>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</si>
  <si>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</si>
  <si>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</si>
  <si>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</si>
  <si>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</si>
  <si>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</si>
  <si>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</si>
  <si>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</si>
  <si>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G-261</t>
  </si>
  <si>
    <t>G-262</t>
  </si>
  <si>
    <t>G-263</t>
  </si>
  <si>
    <t>G-264</t>
  </si>
  <si>
    <t>G-265</t>
  </si>
  <si>
    <t>G-266</t>
  </si>
  <si>
    <t>G-267</t>
  </si>
  <si>
    <t>G-268</t>
  </si>
  <si>
    <t>G-269</t>
  </si>
  <si>
    <t>G-270</t>
  </si>
  <si>
    <t>G-271</t>
  </si>
  <si>
    <t>G-272</t>
  </si>
  <si>
    <t>G-273</t>
  </si>
  <si>
    <t>G-274</t>
  </si>
  <si>
    <t>G-275</t>
  </si>
  <si>
    <t>G-276</t>
  </si>
  <si>
    <t>G-277</t>
  </si>
  <si>
    <t>G-278</t>
  </si>
  <si>
    <t>G-279</t>
  </si>
  <si>
    <t>G-280</t>
  </si>
  <si>
    <t>G-281</t>
  </si>
  <si>
    <t>G-282</t>
  </si>
  <si>
    <t>G-283</t>
  </si>
  <si>
    <t>G-284</t>
  </si>
  <si>
    <t>G-285</t>
  </si>
  <si>
    <t>G-286</t>
  </si>
  <si>
    <t>G-287</t>
  </si>
  <si>
    <t>G-288</t>
  </si>
  <si>
    <t>G-289</t>
  </si>
  <si>
    <t>G-290</t>
  </si>
  <si>
    <t>G-291</t>
  </si>
  <si>
    <t>G-292</t>
  </si>
  <si>
    <t>G-293</t>
  </si>
  <si>
    <t>G-294</t>
  </si>
  <si>
    <t>típus</t>
  </si>
  <si>
    <t>járatszám</t>
  </si>
  <si>
    <t>honnan</t>
  </si>
  <si>
    <t>hová</t>
  </si>
  <si>
    <t>Heves</t>
  </si>
  <si>
    <t>Göd</t>
  </si>
  <si>
    <t>Tiszavasvári</t>
  </si>
  <si>
    <t>Csepreg</t>
  </si>
  <si>
    <t>Devecser</t>
  </si>
  <si>
    <t>Gyál</t>
  </si>
  <si>
    <t>Fertőd</t>
  </si>
  <si>
    <t>Mezőkovácsháza</t>
  </si>
  <si>
    <t>Kőszeg</t>
  </si>
  <si>
    <t>Újszász</t>
  </si>
  <si>
    <t>Mindszent</t>
  </si>
  <si>
    <t>Bátonyterenye</t>
  </si>
  <si>
    <t>Jászfényszaru</t>
  </si>
  <si>
    <t>Pomáz</t>
  </si>
  <si>
    <t>Várpalota</t>
  </si>
  <si>
    <t>Zalalövő</t>
  </si>
  <si>
    <t>Mórahalom</t>
  </si>
  <si>
    <t>Kapuvár</t>
  </si>
  <si>
    <t>Martfű</t>
  </si>
  <si>
    <t>Letenye</t>
  </si>
  <si>
    <t>Gödöllő</t>
  </si>
  <si>
    <t>Vásárosnamény</t>
  </si>
  <si>
    <t>Szarvas</t>
  </si>
  <si>
    <t>Balmazújváros</t>
  </si>
  <si>
    <t>Mezőberény</t>
  </si>
  <si>
    <t>Békéscsaba</t>
  </si>
  <si>
    <t>Nyíregyháza</t>
  </si>
  <si>
    <t>Kazincbarcika</t>
  </si>
  <si>
    <t>Nagykálló</t>
  </si>
  <si>
    <t>Sárvár</t>
  </si>
  <si>
    <t>Szombathely</t>
  </si>
  <si>
    <t>Kisvárda</t>
  </si>
  <si>
    <t>Keszthely</t>
  </si>
  <si>
    <t>Sárospatak</t>
  </si>
  <si>
    <t>Túrkeve</t>
  </si>
  <si>
    <t>Püspökladány</t>
  </si>
  <si>
    <t>Nagyhalász</t>
  </si>
  <si>
    <t>Szeged</t>
  </si>
  <si>
    <t>Tab</t>
  </si>
  <si>
    <t>Bicske</t>
  </si>
  <si>
    <t>Zalaszentgrót</t>
  </si>
  <si>
    <t>Berettyóújfalu</t>
  </si>
  <si>
    <t>Enying</t>
  </si>
  <si>
    <t>Nagykanizsa</t>
  </si>
  <si>
    <t>Lengyeltóti</t>
  </si>
  <si>
    <t>Putnok</t>
  </si>
  <si>
    <t>Dombrád</t>
  </si>
  <si>
    <t>Jászberény</t>
  </si>
  <si>
    <t>Balatonfűzfő</t>
  </si>
  <si>
    <t>Rétság</t>
  </si>
  <si>
    <t>Mezőhegyes</t>
  </si>
  <si>
    <t>Körmend</t>
  </si>
  <si>
    <t>Herend</t>
  </si>
  <si>
    <t>Balatonboglár</t>
  </si>
  <si>
    <t>Oroszlány</t>
  </si>
  <si>
    <t>Szeghalom</t>
  </si>
  <si>
    <t>Budapest</t>
  </si>
  <si>
    <t>Szécsény</t>
  </si>
  <si>
    <t>Ózd</t>
  </si>
  <si>
    <t>Visegrád</t>
  </si>
  <si>
    <t>Tokaj</t>
  </si>
  <si>
    <t>Lajosmizse</t>
  </si>
  <si>
    <t>Szolnok</t>
  </si>
  <si>
    <t>Ercsi</t>
  </si>
  <si>
    <t>Pápa</t>
  </si>
  <si>
    <t>Nagymaros</t>
  </si>
  <si>
    <t>Kiskunmajsa</t>
  </si>
  <si>
    <t>Abony</t>
  </si>
  <si>
    <t>Balassagyarmat</t>
  </si>
  <si>
    <t>Tamási</t>
  </si>
  <si>
    <t>Tiszaújváros</t>
  </si>
  <si>
    <t>Tiszacsege</t>
  </si>
  <si>
    <t>Székesfehérvár</t>
  </si>
  <si>
    <t>Elek</t>
  </si>
  <si>
    <t>Sásd</t>
  </si>
  <si>
    <t>Eger</t>
  </si>
  <si>
    <t>Füzesgyarmat</t>
  </si>
  <si>
    <t>Szob</t>
  </si>
  <si>
    <t>Celldömölk</t>
  </si>
  <si>
    <t>Szigetvár</t>
  </si>
  <si>
    <t>Dunakeszi</t>
  </si>
  <si>
    <t>Vác</t>
  </si>
  <si>
    <t>Hévíz</t>
  </si>
  <si>
    <t>Zalakaros</t>
  </si>
  <si>
    <t>Nyíradony</t>
  </si>
  <si>
    <t>Tiszalök</t>
  </si>
  <si>
    <t>Bonyhád</t>
  </si>
  <si>
    <t>Rakamaz</t>
  </si>
  <si>
    <t>Balatonlelle</t>
  </si>
  <si>
    <t>Jászárokszállás</t>
  </si>
  <si>
    <t>Felsőzsolca</t>
  </si>
  <si>
    <t>Érd</t>
  </si>
  <si>
    <t>Paks</t>
  </si>
  <si>
    <t>Kiskőrös</t>
  </si>
  <si>
    <t>Hajdúdorog</t>
  </si>
  <si>
    <t>Kunszentmiklós</t>
  </si>
  <si>
    <t>Makó</t>
  </si>
  <si>
    <t>Kaposvár</t>
  </si>
  <si>
    <t>Záhony</t>
  </si>
  <si>
    <t>Komló</t>
  </si>
  <si>
    <t>Debrecen</t>
  </si>
  <si>
    <t>Lőrinci</t>
  </si>
  <si>
    <t>Nagykáta</t>
  </si>
  <si>
    <t>Tapolca</t>
  </si>
  <si>
    <t>Nyergesújfalu</t>
  </si>
  <si>
    <t>Karcag</t>
  </si>
  <si>
    <t>Békés</t>
  </si>
  <si>
    <t>Zirc</t>
  </si>
  <si>
    <t>Tolna</t>
  </si>
  <si>
    <t>Mezőcsát</t>
  </si>
  <si>
    <t>Balatonalmádi</t>
  </si>
  <si>
    <t>Kalocsa</t>
  </si>
  <si>
    <t>Kecskemét</t>
  </si>
  <si>
    <t>Téglás</t>
  </si>
  <si>
    <t>Jászapáti</t>
  </si>
  <si>
    <t>Cegléd</t>
  </si>
  <si>
    <t>Dévaványa</t>
  </si>
  <si>
    <t>Fonyód</t>
  </si>
  <si>
    <t>Csongrád</t>
  </si>
  <si>
    <t>Harkány</t>
  </si>
  <si>
    <t>Létavértes</t>
  </si>
  <si>
    <t>Sarkad</t>
  </si>
  <si>
    <t>Füzesabony</t>
  </si>
  <si>
    <t>Villány</t>
  </si>
  <si>
    <t>Simontornya</t>
  </si>
  <si>
    <t>Kunszentmárton</t>
  </si>
  <si>
    <t>Monor</t>
  </si>
  <si>
    <t>Győr</t>
  </si>
  <si>
    <t>Bóly</t>
  </si>
  <si>
    <t>Sajószentpéter</t>
  </si>
  <si>
    <t>Fehérgyarmat</t>
  </si>
  <si>
    <t>Budaörs</t>
  </si>
  <si>
    <t>Hajdúhadház</t>
  </si>
  <si>
    <t>Polgárdi</t>
  </si>
  <si>
    <t>Izsák</t>
  </si>
  <si>
    <t>Csurgó</t>
  </si>
  <si>
    <t>Sümeg</t>
  </si>
  <si>
    <t>Hatvan</t>
  </si>
  <si>
    <t>Tatabánya</t>
  </si>
  <si>
    <t>Esztergom</t>
  </si>
  <si>
    <t>Pécsvárad</t>
  </si>
  <si>
    <t>Pásztó</t>
  </si>
  <si>
    <t>Kecel</t>
  </si>
  <si>
    <t>Battonya</t>
  </si>
  <si>
    <t>Sopron</t>
  </si>
  <si>
    <t>Zalaegerszeg</t>
  </si>
  <si>
    <t>Pilisvörösvár</t>
  </si>
  <si>
    <t>Csorna</t>
  </si>
  <si>
    <t>Sárbogárd</t>
  </si>
  <si>
    <t>Ajka</t>
  </si>
  <si>
    <t>Szentlőrinc</t>
  </si>
  <si>
    <t>Mór</t>
  </si>
  <si>
    <t>Dorog</t>
  </si>
  <si>
    <t>Mohács</t>
  </si>
  <si>
    <t>Miskolc</t>
  </si>
  <si>
    <t>Siófok</t>
  </si>
  <si>
    <t>Kistelek</t>
  </si>
  <si>
    <t>Mezőkövesd</t>
  </si>
  <si>
    <t>Salgótarján</t>
  </si>
  <si>
    <t>Orosháza</t>
  </si>
  <si>
    <t>Máriapócs</t>
  </si>
  <si>
    <t>Dunaföldvár</t>
  </si>
  <si>
    <t>Kisbér</t>
  </si>
  <si>
    <t>Lenti</t>
  </si>
  <si>
    <t>Derecske</t>
  </si>
  <si>
    <t>Budakeszi</t>
  </si>
  <si>
    <t>Kiskunhalas</t>
  </si>
  <si>
    <t>Kunhegyes</t>
  </si>
  <si>
    <t>Szabadszállás</t>
  </si>
  <si>
    <t>Solt</t>
  </si>
  <si>
    <t>Ráckeve</t>
  </si>
  <si>
    <t>Vasvár</t>
  </si>
  <si>
    <t>Mátészalka</t>
  </si>
  <si>
    <t>Szekszárd</t>
  </si>
  <si>
    <t>Komárom</t>
  </si>
  <si>
    <t>Pécel</t>
  </si>
  <si>
    <t>Nagyecsed</t>
  </si>
  <si>
    <t>Veresegyház</t>
  </si>
  <si>
    <t>Pécs</t>
  </si>
  <si>
    <t>Szikszó</t>
  </si>
  <si>
    <t>Újfehértó</t>
  </si>
  <si>
    <t>Sellye</t>
  </si>
  <si>
    <t>Dabas</t>
  </si>
  <si>
    <t>Baja</t>
  </si>
  <si>
    <t>Pétervására</t>
  </si>
  <si>
    <t>Dunaharaszti</t>
  </si>
  <si>
    <t>Kisújszállás</t>
  </si>
  <si>
    <t>Bátaszék</t>
  </si>
  <si>
    <t>Aszód</t>
  </si>
  <si>
    <t>Gyomaendrőd</t>
  </si>
  <si>
    <t>Szentes</t>
  </si>
  <si>
    <t>Gárdony</t>
  </si>
  <si>
    <t>Soltvadkert</t>
  </si>
  <si>
    <t>Tótkomlós</t>
  </si>
  <si>
    <t>Pannonhalma</t>
  </si>
  <si>
    <t>Tata</t>
  </si>
  <si>
    <t>Nagyatád</t>
  </si>
  <si>
    <t>Biharkeresztes</t>
  </si>
  <si>
    <t>Gyöngyös</t>
  </si>
  <si>
    <t>Siklós</t>
  </si>
  <si>
    <t>Bácsalmás</t>
  </si>
  <si>
    <t>Dunaújváros</t>
  </si>
  <si>
    <t>Tiszaföldvár</t>
  </si>
  <si>
    <t>Marcali</t>
  </si>
  <si>
    <t>Dombóvár</t>
  </si>
  <si>
    <t>Nádudvar</t>
  </si>
  <si>
    <t>Tiszafüred</t>
  </si>
  <si>
    <t>Encs</t>
  </si>
  <si>
    <t>Szerencs</t>
  </si>
  <si>
    <t>Mezőtúr</t>
  </si>
  <si>
    <t>Barcs</t>
  </si>
  <si>
    <t>Edelény</t>
  </si>
  <si>
    <t>Nyírbátor</t>
  </si>
  <si>
    <t>Szentendre</t>
  </si>
  <si>
    <t>Veszprém</t>
  </si>
  <si>
    <t>Hajdúnánás</t>
  </si>
  <si>
    <t>Tiszakécske</t>
  </si>
  <si>
    <t>Balatonfüred</t>
  </si>
  <si>
    <t>Ibrány</t>
  </si>
  <si>
    <t>Balatonföldvár</t>
  </si>
  <si>
    <t>Jánoshalma</t>
  </si>
  <si>
    <t>H-631</t>
  </si>
  <si>
    <t>G-816</t>
  </si>
  <si>
    <t>T-413</t>
  </si>
  <si>
    <t>C-280</t>
  </si>
  <si>
    <t>D-520</t>
  </si>
  <si>
    <t>G-490</t>
  </si>
  <si>
    <t>F-288</t>
  </si>
  <si>
    <t>K-101</t>
  </si>
  <si>
    <t>Ú-766</t>
  </si>
  <si>
    <t>M-264</t>
  </si>
  <si>
    <t>B-615</t>
  </si>
  <si>
    <t>J-736</t>
  </si>
  <si>
    <t>P-959</t>
  </si>
  <si>
    <t>V-571</t>
  </si>
  <si>
    <t>Z-639</t>
  </si>
  <si>
    <t>M-459</t>
  </si>
  <si>
    <t>K-756</t>
  </si>
  <si>
    <t>M-873</t>
  </si>
  <si>
    <t>L-723</t>
  </si>
  <si>
    <t>G-500</t>
  </si>
  <si>
    <t>V-657</t>
  </si>
  <si>
    <t>S-646</t>
  </si>
  <si>
    <t>M-258</t>
  </si>
  <si>
    <t>B-740</t>
  </si>
  <si>
    <t>N-977</t>
  </si>
  <si>
    <t>N-788</t>
  </si>
  <si>
    <t>S-182</t>
  </si>
  <si>
    <t>S-777</t>
  </si>
  <si>
    <t>P-650</t>
  </si>
  <si>
    <t>K-279</t>
  </si>
  <si>
    <t>K-534</t>
  </si>
  <si>
    <t>S-809</t>
  </si>
  <si>
    <t>T-412</t>
  </si>
  <si>
    <t>N-512</t>
  </si>
  <si>
    <t>S-912</t>
  </si>
  <si>
    <t>T-287</t>
  </si>
  <si>
    <t>B-262</t>
  </si>
  <si>
    <t>B-855</t>
  </si>
  <si>
    <t>E-152</t>
  </si>
  <si>
    <t>L-538</t>
  </si>
  <si>
    <t>P-182</t>
  </si>
  <si>
    <t>D-137</t>
  </si>
  <si>
    <t>R-581</t>
  </si>
  <si>
    <t>S-406</t>
  </si>
  <si>
    <t>M-821</t>
  </si>
  <si>
    <t>K-688</t>
  </si>
  <si>
    <t>H-956</t>
  </si>
  <si>
    <t>T-447</t>
  </si>
  <si>
    <t>O-476</t>
  </si>
  <si>
    <t>S-265</t>
  </si>
  <si>
    <t>B-865</t>
  </si>
  <si>
    <t>S-892</t>
  </si>
  <si>
    <t>Ó-538</t>
  </si>
  <si>
    <t>V-586</t>
  </si>
  <si>
    <t>T-108</t>
  </si>
  <si>
    <t>L-950</t>
  </si>
  <si>
    <t>S-214</t>
  </si>
  <si>
    <t>E-984</t>
  </si>
  <si>
    <t>P-199</t>
  </si>
  <si>
    <t>N-584</t>
  </si>
  <si>
    <t>A-615</t>
  </si>
  <si>
    <t>V-512</t>
  </si>
  <si>
    <t>B-716</t>
  </si>
  <si>
    <t>Ú-198</t>
  </si>
  <si>
    <t>T-699</t>
  </si>
  <si>
    <t>T-318</t>
  </si>
  <si>
    <t>S-752</t>
  </si>
  <si>
    <t>P-300</t>
  </si>
  <si>
    <t>B-256</t>
  </si>
  <si>
    <t>E-910</t>
  </si>
  <si>
    <t>T-348</t>
  </si>
  <si>
    <t>S-516</t>
  </si>
  <si>
    <t>E-289</t>
  </si>
  <si>
    <t>F-667</t>
  </si>
  <si>
    <t>P-666</t>
  </si>
  <si>
    <t>S-308</t>
  </si>
  <si>
    <t>C-955</t>
  </si>
  <si>
    <t>M-776</t>
  </si>
  <si>
    <t>H-457</t>
  </si>
  <si>
    <t>S-830</t>
  </si>
  <si>
    <t>D-283</t>
  </si>
  <si>
    <t>A-366</t>
  </si>
  <si>
    <t>V-783</t>
  </si>
  <si>
    <t>P-401</t>
  </si>
  <si>
    <t>H-615</t>
  </si>
  <si>
    <t>Z-136</t>
  </si>
  <si>
    <t>N-951</t>
  </si>
  <si>
    <t>C-993</t>
  </si>
  <si>
    <t>C-150</t>
  </si>
  <si>
    <t>E-172</t>
  </si>
  <si>
    <t>T-586</t>
  </si>
  <si>
    <t>B-352</t>
  </si>
  <si>
    <t>R-416</t>
  </si>
  <si>
    <t>K-878</t>
  </si>
  <si>
    <t>B-267</t>
  </si>
  <si>
    <t>M-143</t>
  </si>
  <si>
    <t>E-492</t>
  </si>
  <si>
    <t>É-163</t>
  </si>
  <si>
    <t>P-761</t>
  </si>
  <si>
    <t>K-872</t>
  </si>
  <si>
    <t>O-770</t>
  </si>
  <si>
    <t>H-583</t>
  </si>
  <si>
    <t>S-408</t>
  </si>
  <si>
    <t>D-258</t>
  </si>
  <si>
    <t>K-187</t>
  </si>
  <si>
    <t>E-498</t>
  </si>
  <si>
    <t>M-282</t>
  </si>
  <si>
    <t>Z-803</t>
  </si>
  <si>
    <t>K-841</t>
  </si>
  <si>
    <t>D-401</t>
  </si>
  <si>
    <t>L-657</t>
  </si>
  <si>
    <t>N-852</t>
  </si>
  <si>
    <t>T-793</t>
  </si>
  <si>
    <t>K-372</t>
  </si>
  <si>
    <t>B-303</t>
  </si>
  <si>
    <t>B-330</t>
  </si>
  <si>
    <t>Z-276</t>
  </si>
  <si>
    <t>T-415</t>
  </si>
  <si>
    <t>D-708</t>
  </si>
  <si>
    <t>M-424</t>
  </si>
  <si>
    <t>J-178</t>
  </si>
  <si>
    <t>L-652</t>
  </si>
  <si>
    <t>K-958</t>
  </si>
  <si>
    <t>P-408</t>
  </si>
  <si>
    <t>T-835</t>
  </si>
  <si>
    <t>S-300</t>
  </si>
  <si>
    <t>K-567</t>
  </si>
  <si>
    <t>G-348</t>
  </si>
  <si>
    <t>J-521</t>
  </si>
  <si>
    <t>D-658</t>
  </si>
  <si>
    <t>Ú-815</t>
  </si>
  <si>
    <t>F-841</t>
  </si>
  <si>
    <t>M-464</t>
  </si>
  <si>
    <t>P-431</t>
  </si>
  <si>
    <t>K-719</t>
  </si>
  <si>
    <t>H-341</t>
  </si>
  <si>
    <t>L-638</t>
  </si>
  <si>
    <t>J-931</t>
  </si>
  <si>
    <t>S-897</t>
  </si>
  <si>
    <t>F-291</t>
  </si>
  <si>
    <t>V-403</t>
  </si>
  <si>
    <t>S-614</t>
  </si>
  <si>
    <t>C-281</t>
  </si>
  <si>
    <t>P-853</t>
  </si>
  <si>
    <t>M-589</t>
  </si>
  <si>
    <t>R-950</t>
  </si>
  <si>
    <t>G-900</t>
  </si>
  <si>
    <t>B-910</t>
  </si>
  <si>
    <t>S-781</t>
  </si>
  <si>
    <t>B-390</t>
  </si>
  <si>
    <t>C-402</t>
  </si>
  <si>
    <t>H-203</t>
  </si>
  <si>
    <t>N-463</t>
  </si>
  <si>
    <t>B-878</t>
  </si>
  <si>
    <t>L-444</t>
  </si>
  <si>
    <t>I-566</t>
  </si>
  <si>
    <t>T-917</t>
  </si>
  <si>
    <t>N-514</t>
  </si>
  <si>
    <t>M-499</t>
  </si>
  <si>
    <t>C-193</t>
  </si>
  <si>
    <t>C-344</t>
  </si>
  <si>
    <t>S-220</t>
  </si>
  <si>
    <t>H-954</t>
  </si>
  <si>
    <t>S-966</t>
  </si>
  <si>
    <t>T-119</t>
  </si>
  <si>
    <t>O-621</t>
  </si>
  <si>
    <t>V-187</t>
  </si>
  <si>
    <t>D-413</t>
  </si>
  <si>
    <t>S-338</t>
  </si>
  <si>
    <t>P-225</t>
  </si>
  <si>
    <t>L-523</t>
  </si>
  <si>
    <t>P-738</t>
  </si>
  <si>
    <t>P-287</t>
  </si>
  <si>
    <t>E-267</t>
  </si>
  <si>
    <t>K-412</t>
  </si>
  <si>
    <t>B-833</t>
  </si>
  <si>
    <t>S-433</t>
  </si>
  <si>
    <t>Z-325</t>
  </si>
  <si>
    <t>P-740</t>
  </si>
  <si>
    <t>P-248</t>
  </si>
  <si>
    <t>C-944</t>
  </si>
  <si>
    <t>A-610</t>
  </si>
  <si>
    <t>S-978</t>
  </si>
  <si>
    <t>M-656</t>
  </si>
  <si>
    <t>E-737</t>
  </si>
  <si>
    <t>D-470</t>
  </si>
  <si>
    <t>M-361</t>
  </si>
  <si>
    <t>M-983</t>
  </si>
  <si>
    <t>N-868</t>
  </si>
  <si>
    <t>S-312</t>
  </si>
  <si>
    <t>B-874</t>
  </si>
  <si>
    <t>T-407</t>
  </si>
  <si>
    <t>M-528</t>
  </si>
  <si>
    <t>B-168</t>
  </si>
  <si>
    <t>E-842</t>
  </si>
  <si>
    <t>S-467</t>
  </si>
  <si>
    <t>S-114</t>
  </si>
  <si>
    <t>O-494</t>
  </si>
  <si>
    <t>B-199</t>
  </si>
  <si>
    <t>M-269</t>
  </si>
  <si>
    <t>T-720</t>
  </si>
  <si>
    <t>N-914</t>
  </si>
  <si>
    <t>M-150</t>
  </si>
  <si>
    <t>K-632</t>
  </si>
  <si>
    <t>T-974</t>
  </si>
  <si>
    <t>B-507</t>
  </si>
  <si>
    <t>D-988</t>
  </si>
  <si>
    <t>N-537</t>
  </si>
  <si>
    <t>K-250</t>
  </si>
  <si>
    <t>K-757</t>
  </si>
  <si>
    <t>L-518</t>
  </si>
  <si>
    <t>E-645</t>
  </si>
  <si>
    <t>S-294</t>
  </si>
  <si>
    <t>D-747</t>
  </si>
  <si>
    <t>C-104</t>
  </si>
  <si>
    <t>S-385</t>
  </si>
  <si>
    <t>B-451</t>
  </si>
  <si>
    <t>K-615</t>
  </si>
  <si>
    <t>Z-287</t>
  </si>
  <si>
    <t>T-289</t>
  </si>
  <si>
    <t>K-660</t>
  </si>
  <si>
    <t>S-941</t>
  </si>
  <si>
    <t>T-873</t>
  </si>
  <si>
    <t>E-691</t>
  </si>
  <si>
    <t>S-990</t>
  </si>
  <si>
    <t>H-427</t>
  </si>
  <si>
    <t>S-110</t>
  </si>
  <si>
    <t>M-741</t>
  </si>
  <si>
    <t>S-146</t>
  </si>
  <si>
    <t>K-452</t>
  </si>
  <si>
    <t>I-355</t>
  </si>
  <si>
    <t>É-498</t>
  </si>
  <si>
    <t>B-962</t>
  </si>
  <si>
    <t>G-918</t>
  </si>
  <si>
    <t>V-401</t>
  </si>
  <si>
    <t>Z-406</t>
  </si>
  <si>
    <t>R-435</t>
  </si>
  <si>
    <t>K-785</t>
  </si>
  <si>
    <t>M-513</t>
  </si>
  <si>
    <t>V-393</t>
  </si>
  <si>
    <t>P-368</t>
  </si>
  <si>
    <t>P-348</t>
  </si>
  <si>
    <t>L-736</t>
  </si>
  <si>
    <t>D-399</t>
  </si>
  <si>
    <t>T-877</t>
  </si>
  <si>
    <t>T-761</t>
  </si>
  <si>
    <t>Z-953</t>
  </si>
  <si>
    <t>K-542</t>
  </si>
  <si>
    <t>B-691</t>
  </si>
  <si>
    <t>K-681</t>
  </si>
  <si>
    <t>M-196</t>
  </si>
  <si>
    <t>A-997</t>
  </si>
  <si>
    <t>S-853</t>
  </si>
  <si>
    <t>P-481</t>
  </si>
  <si>
    <t>K-746</t>
  </si>
  <si>
    <t>K-976</t>
  </si>
  <si>
    <t>M-148</t>
  </si>
  <si>
    <t>B-818</t>
  </si>
  <si>
    <t>N-116</t>
  </si>
  <si>
    <t>V-983</t>
  </si>
  <si>
    <t>H-719</t>
  </si>
  <si>
    <t>P-177</t>
  </si>
  <si>
    <t>K-376</t>
  </si>
  <si>
    <t>K-969</t>
  </si>
  <si>
    <t>C-102</t>
  </si>
  <si>
    <t>P-102</t>
  </si>
  <si>
    <t>D-116</t>
  </si>
  <si>
    <t>J-422</t>
  </si>
  <si>
    <t>T-527</t>
  </si>
  <si>
    <t>K-336</t>
  </si>
  <si>
    <t>D-623</t>
  </si>
  <si>
    <t>K-971</t>
  </si>
  <si>
    <t>R-690</t>
  </si>
  <si>
    <t>S-811</t>
  </si>
  <si>
    <t>V-534</t>
  </si>
  <si>
    <t>S-299</t>
  </si>
  <si>
    <t>E-631</t>
  </si>
  <si>
    <t>V-927</t>
  </si>
  <si>
    <t>V-477</t>
  </si>
  <si>
    <t>Ú-970</t>
  </si>
  <si>
    <t>N-709</t>
  </si>
  <si>
    <t>S-171</t>
  </si>
  <si>
    <t>K-798</t>
  </si>
  <si>
    <t>D-163</t>
  </si>
  <si>
    <t>B-591</t>
  </si>
  <si>
    <t>D-191</t>
  </si>
  <si>
    <t>S-589</t>
  </si>
  <si>
    <t>V-864</t>
  </si>
  <si>
    <t>P-143</t>
  </si>
  <si>
    <t>O-276</t>
  </si>
  <si>
    <t>K-368</t>
  </si>
  <si>
    <t>P-178</t>
  </si>
  <si>
    <t>S-288</t>
  </si>
  <si>
    <t>T-471</t>
  </si>
  <si>
    <t>P-389</t>
  </si>
  <si>
    <t>N-505</t>
  </si>
  <si>
    <t>S-236</t>
  </si>
  <si>
    <t>B-129</t>
  </si>
  <si>
    <t>D-222</t>
  </si>
  <si>
    <t>O-636</t>
  </si>
  <si>
    <t>N-399</t>
  </si>
  <si>
    <t>S-675</t>
  </si>
  <si>
    <t>K-433</t>
  </si>
  <si>
    <t>K-679</t>
  </si>
  <si>
    <t>K-520</t>
  </si>
  <si>
    <t>M-222</t>
  </si>
  <si>
    <t>F-825</t>
  </si>
  <si>
    <t>C-720</t>
  </si>
  <si>
    <t>B-644</t>
  </si>
  <si>
    <t>G-776</t>
  </si>
  <si>
    <t>L-254</t>
  </si>
  <si>
    <t>K-256</t>
  </si>
  <si>
    <t>S-618</t>
  </si>
  <si>
    <t>A-429</t>
  </si>
  <si>
    <t>B-964</t>
  </si>
  <si>
    <t>S-133</t>
  </si>
  <si>
    <t>H-938</t>
  </si>
  <si>
    <t>Ú-825</t>
  </si>
  <si>
    <t>D-775</t>
  </si>
  <si>
    <t>A-607</t>
  </si>
  <si>
    <t>Z-464</t>
  </si>
  <si>
    <t>K-484</t>
  </si>
  <si>
    <t>G-730</t>
  </si>
  <si>
    <t>P-161</t>
  </si>
  <si>
    <t>M-563</t>
  </si>
  <si>
    <t>K-381</t>
  </si>
  <si>
    <t>T-494</t>
  </si>
  <si>
    <t>S-939</t>
  </si>
  <si>
    <t>V-879</t>
  </si>
  <si>
    <t>P-398</t>
  </si>
  <si>
    <t>L-985</t>
  </si>
  <si>
    <t>P-900</t>
  </si>
  <si>
    <t>P-950</t>
  </si>
  <si>
    <t>F-385</t>
  </si>
  <si>
    <t>T-859</t>
  </si>
  <si>
    <t>G-849</t>
  </si>
  <si>
    <t>S-689</t>
  </si>
  <si>
    <t>K-944</t>
  </si>
  <si>
    <t>M-893</t>
  </si>
  <si>
    <t>S-502</t>
  </si>
  <si>
    <t>E-538</t>
  </si>
  <si>
    <t>P-994</t>
  </si>
  <si>
    <t>M-937</t>
  </si>
  <si>
    <t>N-793</t>
  </si>
  <si>
    <t>T-580</t>
  </si>
  <si>
    <t>C-438</t>
  </si>
  <si>
    <t>G-761</t>
  </si>
  <si>
    <t>G-501</t>
  </si>
  <si>
    <t>S-452</t>
  </si>
  <si>
    <t>A-187</t>
  </si>
  <si>
    <t>M-982</t>
  </si>
  <si>
    <t>D-336</t>
  </si>
  <si>
    <t>P-564</t>
  </si>
  <si>
    <t>S-440</t>
  </si>
  <si>
    <t>M-236</t>
  </si>
  <si>
    <t>T-316</t>
  </si>
  <si>
    <t>G-884</t>
  </si>
  <si>
    <t>E-387</t>
  </si>
  <si>
    <t>T-993</t>
  </si>
  <si>
    <t>T-639</t>
  </si>
  <si>
    <t>P-751</t>
  </si>
  <si>
    <t>T-200</t>
  </si>
  <si>
    <t>L-613</t>
  </si>
  <si>
    <t>K-467</t>
  </si>
  <si>
    <t>F-888</t>
  </si>
  <si>
    <t>G-815</t>
  </si>
  <si>
    <t>H-458</t>
  </si>
  <si>
    <t>D-434</t>
  </si>
  <si>
    <t>T-487</t>
  </si>
  <si>
    <t>S-603</t>
  </si>
  <si>
    <t>T-198</t>
  </si>
  <si>
    <t>H-666</t>
  </si>
  <si>
    <t>V-678</t>
  </si>
  <si>
    <t>M-877</t>
  </si>
  <si>
    <t>N-817</t>
  </si>
  <si>
    <t>H-907</t>
  </si>
  <si>
    <t>T-914</t>
  </si>
  <si>
    <t>D-265</t>
  </si>
  <si>
    <t>K-257</t>
  </si>
  <si>
    <t>B-464</t>
  </si>
  <si>
    <t>D-888</t>
  </si>
  <si>
    <t>S-889</t>
  </si>
  <si>
    <t>B-373</t>
  </si>
  <si>
    <t>N-899</t>
  </si>
  <si>
    <t>D-630</t>
  </si>
  <si>
    <t>T-949</t>
  </si>
  <si>
    <t>A-934</t>
  </si>
  <si>
    <t>S-534</t>
  </si>
  <si>
    <t>B-665</t>
  </si>
  <si>
    <t>F-631</t>
  </si>
  <si>
    <t>N-890</t>
  </si>
  <si>
    <t>L-543</t>
  </si>
  <si>
    <t>Z-241</t>
  </si>
  <si>
    <t>T-685</t>
  </si>
  <si>
    <t>I-888</t>
  </si>
  <si>
    <t>C-731</t>
  </si>
  <si>
    <t>C-387</t>
  </si>
  <si>
    <t>S-453</t>
  </si>
  <si>
    <t>S-176</t>
  </si>
  <si>
    <t>N-586</t>
  </si>
  <si>
    <t>B-668</t>
  </si>
  <si>
    <t>Z-293</t>
  </si>
  <si>
    <t>M-662</t>
  </si>
  <si>
    <t>M-492</t>
  </si>
  <si>
    <t>R-104</t>
  </si>
  <si>
    <t>K-423</t>
  </si>
  <si>
    <t>D-133</t>
  </si>
  <si>
    <t>H-664</t>
  </si>
  <si>
    <t>L-322</t>
  </si>
  <si>
    <t>T-286</t>
  </si>
  <si>
    <t>T-479</t>
  </si>
  <si>
    <t>T-817</t>
  </si>
  <si>
    <t>B-327</t>
  </si>
  <si>
    <t>K-440</t>
  </si>
  <si>
    <t>S-356</t>
  </si>
  <si>
    <t>V-577</t>
  </si>
  <si>
    <t>S-445</t>
  </si>
  <si>
    <t>K-838</t>
  </si>
  <si>
    <t>P-138</t>
  </si>
  <si>
    <t>K-447</t>
  </si>
  <si>
    <t>B-947</t>
  </si>
  <si>
    <t>M-846</t>
  </si>
  <si>
    <t>A-517</t>
  </si>
  <si>
    <t>S-821</t>
  </si>
  <si>
    <t>V-582</t>
  </si>
  <si>
    <t>D-118</t>
  </si>
  <si>
    <t>N-288</t>
  </si>
  <si>
    <t>T-405</t>
  </si>
  <si>
    <t>B-427</t>
  </si>
  <si>
    <t>P-495</t>
  </si>
  <si>
    <t>V-780</t>
  </si>
  <si>
    <t>L-390</t>
  </si>
  <si>
    <t>S-276</t>
  </si>
  <si>
    <t>B-755</t>
  </si>
  <si>
    <t>S-720</t>
  </si>
  <si>
    <t>S-907</t>
  </si>
  <si>
    <t>B-339</t>
  </si>
  <si>
    <t>K-404</t>
  </si>
  <si>
    <t>S-400</t>
  </si>
  <si>
    <t>L-766</t>
  </si>
  <si>
    <t>S-694</t>
  </si>
  <si>
    <t>K-220</t>
  </si>
  <si>
    <t>K-669</t>
  </si>
  <si>
    <t>P-775</t>
  </si>
  <si>
    <t>B-559</t>
  </si>
  <si>
    <t>K-409</t>
  </si>
  <si>
    <t>S-692</t>
  </si>
  <si>
    <t>S-654</t>
  </si>
  <si>
    <t>S-632</t>
  </si>
  <si>
    <t>C-320</t>
  </si>
  <si>
    <t>N-539</t>
  </si>
  <si>
    <t>N-369</t>
  </si>
  <si>
    <t>E-935</t>
  </si>
  <si>
    <t>Z-860</t>
  </si>
  <si>
    <t>S-758</t>
  </si>
  <si>
    <t>T-382</t>
  </si>
  <si>
    <t>T-570</t>
  </si>
  <si>
    <t>T-507</t>
  </si>
  <si>
    <t>S-973</t>
  </si>
  <si>
    <t>E-655</t>
  </si>
  <si>
    <t>H-589</t>
  </si>
  <si>
    <t>M-857</t>
  </si>
  <si>
    <t>E-354</t>
  </si>
  <si>
    <t>S-942</t>
  </si>
  <si>
    <t>M-202</t>
  </si>
  <si>
    <t>H-768</t>
  </si>
  <si>
    <t>G-758</t>
  </si>
  <si>
    <t>S-595</t>
  </si>
  <si>
    <t>B-532</t>
  </si>
  <si>
    <t>E-958</t>
  </si>
  <si>
    <t>N-907</t>
  </si>
  <si>
    <t>S-384</t>
  </si>
  <si>
    <t>O-293</t>
  </si>
  <si>
    <t>B-504</t>
  </si>
  <si>
    <t>M-219</t>
  </si>
  <si>
    <t>M-317</t>
  </si>
  <si>
    <t>V-562</t>
  </si>
  <si>
    <t>P-657</t>
  </si>
  <si>
    <t>S-412</t>
  </si>
  <si>
    <t>M-376</t>
  </si>
  <si>
    <t>S-492</t>
  </si>
  <si>
    <t>M-644</t>
  </si>
  <si>
    <t>H-860</t>
  </si>
  <si>
    <t>V-437</t>
  </si>
  <si>
    <t>E-921</t>
  </si>
  <si>
    <t>V-143</t>
  </si>
  <si>
    <t>Z-142</t>
  </si>
  <si>
    <t>K-855</t>
  </si>
  <si>
    <t>N-437</t>
  </si>
  <si>
    <t>E-717</t>
  </si>
  <si>
    <t>V-661</t>
  </si>
  <si>
    <t>G-465</t>
  </si>
  <si>
    <t>C-963</t>
  </si>
  <si>
    <t>Z-941</t>
  </si>
  <si>
    <t>Z-697</t>
  </si>
  <si>
    <t>N-472</t>
  </si>
  <si>
    <t>P-938</t>
  </si>
  <si>
    <t>D-435</t>
  </si>
  <si>
    <t>K-130</t>
  </si>
  <si>
    <t>D-821</t>
  </si>
  <si>
    <t>C-243</t>
  </si>
  <si>
    <t>B-606</t>
  </si>
  <si>
    <t>G-887</t>
  </si>
  <si>
    <t>K-584</t>
  </si>
  <si>
    <t>B-673</t>
  </si>
  <si>
    <t>H-520</t>
  </si>
  <si>
    <t>O-277</t>
  </si>
  <si>
    <t>Z-861</t>
  </si>
  <si>
    <t>S-576</t>
  </si>
  <si>
    <t>S-806</t>
  </si>
  <si>
    <t>P-569</t>
  </si>
  <si>
    <t>K-192</t>
  </si>
  <si>
    <t>V-787</t>
  </si>
  <si>
    <t>F-460</t>
  </si>
  <si>
    <t>P-893</t>
  </si>
  <si>
    <t>Z-976</t>
  </si>
  <si>
    <t>C-782</t>
  </si>
  <si>
    <t>S-390</t>
  </si>
  <si>
    <t>K-105</t>
  </si>
  <si>
    <t>P-847</t>
  </si>
  <si>
    <t>S-322</t>
  </si>
  <si>
    <t>É-929</t>
  </si>
  <si>
    <t>Ú-622</t>
  </si>
  <si>
    <t>V-336</t>
  </si>
  <si>
    <t>D-567</t>
  </si>
  <si>
    <t>Ú-234</t>
  </si>
  <si>
    <t>P-645</t>
  </si>
  <si>
    <t>S-343</t>
  </si>
  <si>
    <t>D-231</t>
  </si>
  <si>
    <t>D-200</t>
  </si>
  <si>
    <t>N-754</t>
  </si>
  <si>
    <t>M-438</t>
  </si>
  <si>
    <t>K-910</t>
  </si>
  <si>
    <t>B-411</t>
  </si>
  <si>
    <t>S-826</t>
  </si>
  <si>
    <t>V-455</t>
  </si>
  <si>
    <t>P-409</t>
  </si>
  <si>
    <t>M-425</t>
  </si>
  <si>
    <t>N-918</t>
  </si>
  <si>
    <t>K-903</t>
  </si>
  <si>
    <t>K-289</t>
  </si>
  <si>
    <t>P-998</t>
  </si>
  <si>
    <t>T-833</t>
  </si>
  <si>
    <t>S-515</t>
  </si>
  <si>
    <t>F-641</t>
  </si>
  <si>
    <t>T-169</t>
  </si>
  <si>
    <t>D-671</t>
  </si>
  <si>
    <t>D-355</t>
  </si>
  <si>
    <t>O-396</t>
  </si>
  <si>
    <t>L-214</t>
  </si>
  <si>
    <t>B-510</t>
  </si>
  <si>
    <t>S-977</t>
  </si>
  <si>
    <t>T-397</t>
  </si>
  <si>
    <t>P-245</t>
  </si>
  <si>
    <t>S-556</t>
  </si>
  <si>
    <t>F-443</t>
  </si>
  <si>
    <t>G-439</t>
  </si>
  <si>
    <t>K-999</t>
  </si>
  <si>
    <t>Ú-150</t>
  </si>
  <si>
    <t>K-821</t>
  </si>
  <si>
    <t>A-856</t>
  </si>
  <si>
    <t>V-973</t>
  </si>
  <si>
    <t>S-886</t>
  </si>
  <si>
    <t>S-168</t>
  </si>
  <si>
    <t>S-658</t>
  </si>
  <si>
    <t>M-263</t>
  </si>
  <si>
    <t>B-566</t>
  </si>
  <si>
    <t>D-638</t>
  </si>
  <si>
    <t>D-205</t>
  </si>
  <si>
    <t>K-570</t>
  </si>
  <si>
    <t>A-531</t>
  </si>
  <si>
    <t>K-591</t>
  </si>
  <si>
    <t>P-610</t>
  </si>
  <si>
    <t>S-578</t>
  </si>
  <si>
    <t>É-296</t>
  </si>
  <si>
    <t>M-228</t>
  </si>
  <si>
    <t>S-943</t>
  </si>
  <si>
    <t>M-608</t>
  </si>
  <si>
    <t>L-617</t>
  </si>
  <si>
    <t>K-274</t>
  </si>
  <si>
    <t>S-899</t>
  </si>
  <si>
    <t>T-334</t>
  </si>
  <si>
    <t>A-848</t>
  </si>
  <si>
    <t>D-996</t>
  </si>
  <si>
    <t>T-692</t>
  </si>
  <si>
    <t>I-370</t>
  </si>
  <si>
    <t>B-393</t>
  </si>
  <si>
    <t>D-518</t>
  </si>
  <si>
    <t>B-595</t>
  </si>
  <si>
    <t>M-900</t>
  </si>
  <si>
    <t>P-507</t>
  </si>
  <si>
    <t>T-378</t>
  </si>
  <si>
    <t>G-592</t>
  </si>
  <si>
    <t>D-824</t>
  </si>
  <si>
    <t>S-192</t>
  </si>
  <si>
    <t>S-765</t>
  </si>
  <si>
    <t>S-127</t>
  </si>
  <si>
    <t>V-506</t>
  </si>
  <si>
    <t>S-462</t>
  </si>
  <si>
    <t>G-675</t>
  </si>
  <si>
    <t>V-565</t>
  </si>
  <si>
    <t>S-705</t>
  </si>
  <si>
    <t>N-536</t>
  </si>
  <si>
    <t>D-245</t>
  </si>
  <si>
    <t>Z-923</t>
  </si>
  <si>
    <t>H-564</t>
  </si>
  <si>
    <t>N-978</t>
  </si>
  <si>
    <t>D-858</t>
  </si>
  <si>
    <t>N-409</t>
  </si>
  <si>
    <t>B-270</t>
  </si>
  <si>
    <t>V-296</t>
  </si>
  <si>
    <t>L-969</t>
  </si>
  <si>
    <t>T-798</t>
  </si>
  <si>
    <t>D-107</t>
  </si>
  <si>
    <t>I-565</t>
  </si>
  <si>
    <t>L-806</t>
  </si>
  <si>
    <t>B-842</t>
  </si>
  <si>
    <t>N-943</t>
  </si>
  <si>
    <t>helyben</t>
  </si>
  <si>
    <t>számlaszám</t>
  </si>
  <si>
    <t>lekötés</t>
  </si>
  <si>
    <t>lejár</t>
  </si>
  <si>
    <t>napok száma</t>
  </si>
  <si>
    <t>beutalt
neve</t>
  </si>
  <si>
    <t>kúra hossza
napokban</t>
  </si>
  <si>
    <t>kúra
kezdete</t>
  </si>
  <si>
    <t>vége
nap múlva</t>
  </si>
  <si>
    <t>Szigetvári Lóránt</t>
  </si>
  <si>
    <t>Sarkadi Medárd</t>
  </si>
  <si>
    <t>Török Ákos</t>
  </si>
  <si>
    <t>Forgács Andrea</t>
  </si>
  <si>
    <t>Csányi Ildikó</t>
  </si>
  <si>
    <t>Almási Olga</t>
  </si>
  <si>
    <t>Körmendi Áron</t>
  </si>
  <si>
    <t>Petrás Vince</t>
  </si>
  <si>
    <t>Nyitrai Péter</t>
  </si>
  <si>
    <t>Gosztonyi Noémi</t>
  </si>
  <si>
    <t>Mocsári Ibolya</t>
  </si>
  <si>
    <t>Szendrei Zoltán</t>
  </si>
  <si>
    <t>Kőszegi Bátor</t>
  </si>
  <si>
    <t>Kónya Gergő</t>
  </si>
  <si>
    <t>Gyimesi Antal</t>
  </si>
  <si>
    <t>Rádi Dániel</t>
  </si>
  <si>
    <t>Harsányi Emese</t>
  </si>
  <si>
    <t>Dobos Gitta</t>
  </si>
  <si>
    <t>Hamza Noémi</t>
  </si>
  <si>
    <t>Szirtes Hugó</t>
  </si>
  <si>
    <t>Eszes Gertrúd</t>
  </si>
  <si>
    <t>Sóti Csenge</t>
  </si>
  <si>
    <r>
      <t>E16:    =</t>
    </r>
    <r>
      <rPr>
        <b/>
        <sz val="9"/>
        <color indexed="12"/>
        <rFont val="Calibri"/>
        <family val="2"/>
        <charset val="238"/>
        <scheme val="minor"/>
      </rPr>
      <t>SZORZATÖSSZEG(</t>
    </r>
    <r>
      <rPr>
        <b/>
        <sz val="9"/>
        <color indexed="53"/>
        <rFont val="Calibri"/>
        <family val="2"/>
        <charset val="238"/>
        <scheme val="minor"/>
      </rPr>
      <t>$D$3:$D$12</t>
    </r>
    <r>
      <rPr>
        <b/>
        <sz val="9"/>
        <color indexed="12"/>
        <rFont val="Calibri"/>
        <family val="2"/>
        <charset val="238"/>
        <scheme val="minor"/>
      </rPr>
      <t>;</t>
    </r>
    <r>
      <rPr>
        <b/>
        <sz val="9"/>
        <color indexed="23"/>
        <rFont val="Calibri"/>
        <family val="2"/>
        <charset val="238"/>
        <scheme val="minor"/>
      </rPr>
      <t>E3:E12</t>
    </r>
    <r>
      <rPr>
        <b/>
        <sz val="9"/>
        <color indexed="12"/>
        <rFont val="Calibri"/>
        <family val="2"/>
        <charset val="238"/>
        <scheme val="minor"/>
      </rPr>
      <t>)</t>
    </r>
  </si>
  <si>
    <r>
      <t>E15:    =</t>
    </r>
    <r>
      <rPr>
        <b/>
        <sz val="9"/>
        <color indexed="12"/>
        <rFont val="Calibri"/>
        <family val="2"/>
        <charset val="238"/>
        <scheme val="minor"/>
      </rPr>
      <t>SZORZATÖSSZEG(</t>
    </r>
    <r>
      <rPr>
        <b/>
        <sz val="9"/>
        <color indexed="53"/>
        <rFont val="Calibri"/>
        <family val="2"/>
        <charset val="238"/>
        <scheme val="minor"/>
      </rPr>
      <t>$C$3:$C$12</t>
    </r>
    <r>
      <rPr>
        <b/>
        <sz val="9"/>
        <color indexed="12"/>
        <rFont val="Calibri"/>
        <family val="2"/>
        <charset val="238"/>
        <scheme val="minor"/>
      </rPr>
      <t>;</t>
    </r>
    <r>
      <rPr>
        <b/>
        <sz val="9"/>
        <color indexed="23"/>
        <rFont val="Calibri"/>
        <family val="2"/>
        <charset val="238"/>
        <scheme val="minor"/>
      </rPr>
      <t>E3:E12</t>
    </r>
    <r>
      <rPr>
        <b/>
        <sz val="9"/>
        <color indexed="12"/>
        <rFont val="Calibri"/>
        <family val="2"/>
        <charset val="238"/>
        <scheme val="minor"/>
      </rPr>
      <t>)</t>
    </r>
    <r>
      <rPr>
        <b/>
        <sz val="9"/>
        <color indexed="8"/>
        <rFont val="Calibri"/>
        <family val="2"/>
        <charset val="238"/>
        <scheme val="minor"/>
      </rPr>
      <t>/10</t>
    </r>
  </si>
  <si>
    <r>
      <t>E14:    =</t>
    </r>
    <r>
      <rPr>
        <b/>
        <sz val="9"/>
        <color indexed="12"/>
        <rFont val="Calibri"/>
        <family val="2"/>
        <charset val="238"/>
        <scheme val="minor"/>
      </rPr>
      <t>SZORZATÖSSZEG(</t>
    </r>
    <r>
      <rPr>
        <b/>
        <sz val="9"/>
        <color indexed="53"/>
        <rFont val="Calibri"/>
        <family val="2"/>
        <charset val="238"/>
        <scheme val="minor"/>
      </rPr>
      <t>$B$3:$B$12</t>
    </r>
    <r>
      <rPr>
        <b/>
        <sz val="9"/>
        <color indexed="12"/>
        <rFont val="Calibri"/>
        <family val="2"/>
        <charset val="238"/>
        <scheme val="minor"/>
      </rPr>
      <t>;</t>
    </r>
    <r>
      <rPr>
        <b/>
        <sz val="9"/>
        <color indexed="23"/>
        <rFont val="Calibri"/>
        <family val="2"/>
        <charset val="238"/>
        <scheme val="minor"/>
      </rPr>
      <t>E3:E12</t>
    </r>
    <r>
      <rPr>
        <b/>
        <sz val="9"/>
        <color indexed="12"/>
        <rFont val="Calibri"/>
        <family val="2"/>
        <charset val="238"/>
        <scheme val="minor"/>
      </rPr>
      <t>)</t>
    </r>
    <r>
      <rPr>
        <b/>
        <sz val="9"/>
        <color indexed="8"/>
        <rFont val="Calibri"/>
        <family val="2"/>
        <charset val="238"/>
        <scheme val="minor"/>
      </rPr>
      <t>/10</t>
    </r>
  </si>
  <si>
    <t>egy liter szóda ára (Ft)</t>
  </si>
  <si>
    <t>egy liter bor ára (Ft)</t>
  </si>
  <si>
    <t xml:space="preserve">  </t>
  </si>
  <si>
    <t>Krúdy-fröccs</t>
  </si>
  <si>
    <t>polgármester</t>
  </si>
  <si>
    <t>mafla</t>
  </si>
  <si>
    <t>háziúr</t>
  </si>
  <si>
    <t>házmester</t>
  </si>
  <si>
    <t>viceházmester</t>
  </si>
  <si>
    <t>nagyfröccs</t>
  </si>
  <si>
    <t>lakófröccs</t>
  </si>
  <si>
    <t>hosszúlépés</t>
  </si>
  <si>
    <t>kisfröccs</t>
  </si>
  <si>
    <t>Ft</t>
  </si>
  <si>
    <r>
      <t xml:space="preserve">szóda </t>
    </r>
    <r>
      <rPr>
        <sz val="9"/>
        <rFont val="Calibri"/>
        <family val="2"/>
        <charset val="238"/>
        <scheme val="minor"/>
      </rPr>
      <t>(deciliter)</t>
    </r>
  </si>
  <si>
    <r>
      <t>bor</t>
    </r>
    <r>
      <rPr>
        <sz val="9"/>
        <rFont val="Calibri"/>
        <family val="2"/>
        <charset val="238"/>
        <scheme val="minor"/>
      </rPr>
      <t xml:space="preserve"> (deciliter)</t>
    </r>
  </si>
  <si>
    <t>hibás gyümölcs</t>
  </si>
  <si>
    <t>háló ára (Ft/db)</t>
  </si>
  <si>
    <t>láda ára (Ft/db)</t>
  </si>
  <si>
    <t>narancs</t>
  </si>
  <si>
    <t>mandarin</t>
  </si>
  <si>
    <t>banán</t>
  </si>
  <si>
    <t>szilva</t>
  </si>
  <si>
    <t>körte</t>
  </si>
  <si>
    <t>alma</t>
  </si>
  <si>
    <t>kg</t>
  </si>
  <si>
    <t>Ft/db</t>
  </si>
  <si>
    <t>Ft/kg</t>
  </si>
  <si>
    <t>veszteség
egy ládán</t>
  </si>
  <si>
    <t>különbség
1 kg-ra vetítve</t>
  </si>
  <si>
    <t>1 kg-os hálós
kiszerelésben</t>
  </si>
  <si>
    <t xml:space="preserve">ládában lévő
mennyiség </t>
  </si>
  <si>
    <t>egy láda
gyümölcs ára</t>
  </si>
  <si>
    <t>gyümölcs
ára</t>
  </si>
  <si>
    <t>futamidő (hónap)</t>
  </si>
  <si>
    <t>100 darab fuvardíja (Ft)</t>
  </si>
  <si>
    <t>egységár (Ft/db)</t>
  </si>
  <si>
    <t>Somogyi Rt.</t>
  </si>
  <si>
    <t>Török és Fiai Kft.</t>
  </si>
  <si>
    <t>Nagy Kft.</t>
  </si>
  <si>
    <t>L &amp; K Bt</t>
  </si>
  <si>
    <t>Fókusz Bt.</t>
  </si>
  <si>
    <t>db</t>
  </si>
  <si>
    <t>havonta
fizetendő</t>
  </si>
  <si>
    <t>szállítási
költség</t>
  </si>
  <si>
    <t>megrendelt
mennyiség ára</t>
  </si>
  <si>
    <t>megrendelt
mennyiség</t>
  </si>
  <si>
    <t>Kati</t>
  </si>
  <si>
    <t>Béla</t>
  </si>
  <si>
    <t>Pali</t>
  </si>
  <si>
    <t>YO-801</t>
  </si>
  <si>
    <t>ME-286</t>
  </si>
  <si>
    <t>LE-961</t>
  </si>
  <si>
    <t>YU-319</t>
  </si>
  <si>
    <t>HU-860</t>
  </si>
  <si>
    <t>SE-880</t>
  </si>
  <si>
    <t>TU-185</t>
  </si>
  <si>
    <t>TI-969</t>
  </si>
  <si>
    <t>ZI-276</t>
  </si>
  <si>
    <t>PU-373</t>
  </si>
  <si>
    <t>XE-297</t>
  </si>
  <si>
    <t>JA-667</t>
  </si>
  <si>
    <t>GU-140</t>
  </si>
  <si>
    <t>NU-096</t>
  </si>
  <si>
    <t>MI-930</t>
  </si>
  <si>
    <t>TI-949</t>
  </si>
  <si>
    <t>XI-735</t>
  </si>
  <si>
    <t>FE-882</t>
  </si>
  <si>
    <t>JA-300</t>
  </si>
  <si>
    <t>YE-288</t>
  </si>
  <si>
    <t>VA-618</t>
  </si>
  <si>
    <t>RE-627</t>
  </si>
  <si>
    <t>GI-744</t>
  </si>
  <si>
    <t>ZI-620</t>
  </si>
  <si>
    <t>GI-726</t>
  </si>
  <si>
    <t>VO-697</t>
  </si>
  <si>
    <t>SA-925</t>
  </si>
  <si>
    <t>NO-399</t>
  </si>
  <si>
    <t>BO-824</t>
  </si>
  <si>
    <t>RE-484</t>
  </si>
  <si>
    <t>VE-444</t>
  </si>
  <si>
    <t>GU-778</t>
  </si>
  <si>
    <t>MI-327</t>
  </si>
  <si>
    <t>VO-501</t>
  </si>
  <si>
    <t>HU-277</t>
  </si>
  <si>
    <t>RE-303</t>
  </si>
  <si>
    <t>JI-748</t>
  </si>
  <si>
    <t>KE-140</t>
  </si>
  <si>
    <t>VO-838</t>
  </si>
  <si>
    <t>BO-018</t>
  </si>
  <si>
    <t>JA-861</t>
  </si>
  <si>
    <t>YU-784</t>
  </si>
  <si>
    <t>GU-019</t>
  </si>
  <si>
    <t>VA-368</t>
  </si>
  <si>
    <t>CA-850</t>
  </si>
  <si>
    <t>CA-930</t>
  </si>
  <si>
    <t>SE-898</t>
  </si>
  <si>
    <t>NA-335</t>
  </si>
  <si>
    <t>VO-817</t>
  </si>
  <si>
    <t>ZE-944</t>
  </si>
  <si>
    <t>XE-864</t>
  </si>
  <si>
    <t>FE-278</t>
  </si>
  <si>
    <t>TI-465</t>
  </si>
  <si>
    <t>HO-430</t>
  </si>
  <si>
    <t>RU-015</t>
  </si>
  <si>
    <t>SO-777</t>
  </si>
  <si>
    <t>KA-457</t>
  </si>
  <si>
    <t>SI-170</t>
  </si>
  <si>
    <t>XA-738</t>
  </si>
  <si>
    <t>MA-245</t>
  </si>
  <si>
    <t>MI-516</t>
  </si>
  <si>
    <t>VE-170</t>
  </si>
  <si>
    <t>ZA-158</t>
  </si>
  <si>
    <t>TO-185</t>
  </si>
  <si>
    <t>HO-971</t>
  </si>
  <si>
    <t>KO-527</t>
  </si>
  <si>
    <t>WO-527</t>
  </si>
  <si>
    <t>RU-893</t>
  </si>
  <si>
    <t>YI-690</t>
  </si>
  <si>
    <t>DO-809</t>
  </si>
  <si>
    <t>DO-183</t>
  </si>
  <si>
    <t>JE-633</t>
  </si>
  <si>
    <t>JI-682</t>
  </si>
  <si>
    <t>RA-168</t>
  </si>
  <si>
    <t>FO-253</t>
  </si>
  <si>
    <t>JO-147</t>
  </si>
  <si>
    <t>ZU-379</t>
  </si>
  <si>
    <t>MI-846</t>
  </si>
  <si>
    <t>ZI-314</t>
  </si>
  <si>
    <t>VA-951</t>
  </si>
  <si>
    <t>NO-242</t>
  </si>
  <si>
    <t>NO-028</t>
  </si>
  <si>
    <t>WE-396</t>
  </si>
  <si>
    <t>XU-920</t>
  </si>
  <si>
    <t>TU-427</t>
  </si>
  <si>
    <t>QE-723</t>
  </si>
  <si>
    <t>XE-148</t>
  </si>
  <si>
    <t>TO-776</t>
  </si>
  <si>
    <t>KA-405</t>
  </si>
  <si>
    <t>DU-123</t>
  </si>
  <si>
    <t>WU-846</t>
  </si>
  <si>
    <t>TE-335</t>
  </si>
  <si>
    <t>KU-484</t>
  </si>
  <si>
    <t>JO-608</t>
  </si>
  <si>
    <t>NI-913</t>
  </si>
  <si>
    <t>MI-421</t>
  </si>
  <si>
    <t>PE-732</t>
  </si>
  <si>
    <t>YI-208</t>
  </si>
  <si>
    <t>HA-210</t>
  </si>
  <si>
    <t>QE-960</t>
  </si>
  <si>
    <t>YU-705</t>
  </si>
  <si>
    <t>YU-015</t>
  </si>
  <si>
    <t>SO-958</t>
  </si>
  <si>
    <t>SI-665</t>
  </si>
  <si>
    <t>RU-098</t>
  </si>
  <si>
    <t>XA-405</t>
  </si>
  <si>
    <t>WA-713</t>
  </si>
  <si>
    <t>LI-191</t>
  </si>
  <si>
    <t>LU-757</t>
  </si>
  <si>
    <t>HI-073</t>
  </si>
  <si>
    <t>NA-110</t>
  </si>
  <si>
    <t>TU-671</t>
  </si>
  <si>
    <t>VO-281</t>
  </si>
  <si>
    <t>BI-276</t>
  </si>
  <si>
    <t>KO-378</t>
  </si>
  <si>
    <t>ZI-994</t>
  </si>
  <si>
    <t>ZU-712</t>
  </si>
  <si>
    <t>XI-045</t>
  </si>
  <si>
    <t>SO-381</t>
  </si>
  <si>
    <t>FE-715</t>
  </si>
  <si>
    <t>CO-763</t>
  </si>
  <si>
    <t>YO-473</t>
  </si>
  <si>
    <t>YI-157</t>
  </si>
  <si>
    <t>MU-782</t>
  </si>
  <si>
    <t>HA-882</t>
  </si>
  <si>
    <t>WO-330</t>
  </si>
  <si>
    <t>RO-702</t>
  </si>
  <si>
    <t>CI-380</t>
  </si>
  <si>
    <t>LA-139</t>
  </si>
  <si>
    <t>CU-689</t>
  </si>
  <si>
    <t>TE-549</t>
  </si>
  <si>
    <t>ZE-745</t>
  </si>
  <si>
    <t>PI-795</t>
  </si>
  <si>
    <t>QO-860</t>
  </si>
  <si>
    <t>HI-054</t>
  </si>
  <si>
    <t>WI-690</t>
  </si>
  <si>
    <t>QI-736</t>
  </si>
  <si>
    <t>CI-428</t>
  </si>
  <si>
    <t>NA-511</t>
  </si>
  <si>
    <t>FU-685</t>
  </si>
  <si>
    <t>WA-203</t>
  </si>
  <si>
    <t>FE-611</t>
  </si>
  <si>
    <t>SI-698</t>
  </si>
  <si>
    <t>GA-647</t>
  </si>
  <si>
    <t>ZE-156</t>
  </si>
  <si>
    <t>KO-759</t>
  </si>
  <si>
    <t>VO-223</t>
  </si>
  <si>
    <t>FU-190</t>
  </si>
  <si>
    <t>HE-208</t>
  </si>
  <si>
    <t>HE-838</t>
  </si>
  <si>
    <t>MO-675</t>
  </si>
  <si>
    <t>BA-191</t>
  </si>
  <si>
    <t>CO-427</t>
  </si>
  <si>
    <t>NA-400</t>
  </si>
  <si>
    <t>YI-238</t>
  </si>
  <si>
    <t>XA-939</t>
  </si>
  <si>
    <t>RA-951</t>
  </si>
  <si>
    <t>KO-098</t>
  </si>
  <si>
    <t>FA-513</t>
  </si>
  <si>
    <t>DA-306</t>
  </si>
  <si>
    <t>NO-254</t>
  </si>
  <si>
    <t>JI-293</t>
  </si>
  <si>
    <t>XI-172</t>
  </si>
  <si>
    <t>KA-401</t>
  </si>
  <si>
    <t>SE-625</t>
  </si>
  <si>
    <t>MI-982</t>
  </si>
  <si>
    <t>YO-207</t>
  </si>
  <si>
    <t>SI-202</t>
  </si>
  <si>
    <t>LU-570</t>
  </si>
  <si>
    <t>NI-276</t>
  </si>
  <si>
    <t>RI-874</t>
  </si>
  <si>
    <t>JE-822</t>
  </si>
  <si>
    <t>FO-050</t>
  </si>
  <si>
    <t>NU-262</t>
  </si>
  <si>
    <t>RO-616</t>
  </si>
  <si>
    <t>SU-944</t>
  </si>
  <si>
    <t>FU-995</t>
  </si>
  <si>
    <t>WE-534</t>
  </si>
  <si>
    <t>VI-209</t>
  </si>
  <si>
    <t>WE-346</t>
  </si>
  <si>
    <t>MU-982</t>
  </si>
  <si>
    <t>KE-809</t>
  </si>
  <si>
    <t>CE-751</t>
  </si>
  <si>
    <t>LA-798</t>
  </si>
  <si>
    <t>CU-026</t>
  </si>
  <si>
    <t>GI-112</t>
  </si>
  <si>
    <t>TO-508</t>
  </si>
  <si>
    <t>DA-471</t>
  </si>
  <si>
    <t>TI-399</t>
  </si>
  <si>
    <t>BO-115</t>
  </si>
  <si>
    <t>ZU-682</t>
  </si>
  <si>
    <t>YI-206</t>
  </si>
  <si>
    <t>MO-590</t>
  </si>
  <si>
    <t>KO-583</t>
  </si>
  <si>
    <t>BO-683</t>
  </si>
  <si>
    <t>YO-487</t>
  </si>
  <si>
    <t>VI-112</t>
  </si>
  <si>
    <t>SI-080</t>
  </si>
  <si>
    <t>ZU-840</t>
  </si>
  <si>
    <t>MO-910</t>
  </si>
  <si>
    <t>RE-041</t>
  </si>
  <si>
    <t>XO-987</t>
  </si>
  <si>
    <t>JE-686</t>
  </si>
  <si>
    <t>TO-166</t>
  </si>
  <si>
    <t>HI-884</t>
  </si>
  <si>
    <t>JA-598</t>
  </si>
  <si>
    <t>QE-917</t>
  </si>
  <si>
    <t>RA-825</t>
  </si>
  <si>
    <t>LU-724</t>
  </si>
  <si>
    <t>ZU-663</t>
  </si>
  <si>
    <t>TO-481</t>
  </si>
  <si>
    <t>QI-203</t>
  </si>
  <si>
    <t>ZA-694</t>
  </si>
  <si>
    <t>VE-656</t>
  </si>
  <si>
    <t>RA-308</t>
  </si>
  <si>
    <t>NO-985</t>
  </si>
  <si>
    <t>TO-624</t>
  </si>
  <si>
    <t>XE-526</t>
  </si>
  <si>
    <t>WO-839</t>
  </si>
  <si>
    <t>RO-673</t>
  </si>
  <si>
    <t>QA-846</t>
  </si>
  <si>
    <t>XU-455</t>
  </si>
  <si>
    <t>LE-037</t>
  </si>
  <si>
    <t>KE-520</t>
  </si>
  <si>
    <t>GA-374</t>
  </si>
  <si>
    <t>VE-017</t>
  </si>
  <si>
    <t>NA-433</t>
  </si>
  <si>
    <t>BA-855</t>
  </si>
  <si>
    <t>YI-486</t>
  </si>
  <si>
    <t>RE-321</t>
  </si>
  <si>
    <t>PO-659</t>
  </si>
  <si>
    <t>LE-934</t>
  </si>
  <si>
    <t>NE-224</t>
  </si>
  <si>
    <t>XE-242</t>
  </si>
  <si>
    <t>NU-494</t>
  </si>
  <si>
    <t>VU-550</t>
  </si>
  <si>
    <t>ZO-828</t>
  </si>
  <si>
    <t>ZU-856</t>
  </si>
  <si>
    <t>VO-273</t>
  </si>
  <si>
    <t>KE-086</t>
  </si>
  <si>
    <t>TE-721</t>
  </si>
  <si>
    <t>LI-089</t>
  </si>
  <si>
    <t>PU-756</t>
  </si>
  <si>
    <t>WA-318</t>
  </si>
  <si>
    <t>WU-455</t>
  </si>
  <si>
    <t>CU-326</t>
  </si>
  <si>
    <t>LE-846</t>
  </si>
  <si>
    <t>BO-623</t>
  </si>
  <si>
    <t>MA-600</t>
  </si>
  <si>
    <t>XO-160</t>
  </si>
  <si>
    <t>RI-187</t>
  </si>
  <si>
    <t>BE-297</t>
  </si>
  <si>
    <t>XU-491</t>
  </si>
  <si>
    <t>DO-147</t>
  </si>
  <si>
    <t>DI-741</t>
  </si>
  <si>
    <t>DI-788</t>
  </si>
  <si>
    <t>FA-489</t>
  </si>
  <si>
    <t>XE-124</t>
  </si>
  <si>
    <t>TI-092</t>
  </si>
  <si>
    <t>HE-305</t>
  </si>
  <si>
    <t>GU-502</t>
  </si>
  <si>
    <t>HO-029</t>
  </si>
  <si>
    <t>FE-617</t>
  </si>
  <si>
    <t>NE-194</t>
  </si>
  <si>
    <t>MO-382</t>
  </si>
  <si>
    <t>HU-540</t>
  </si>
  <si>
    <t>JO-729</t>
  </si>
  <si>
    <t>HU-293</t>
  </si>
  <si>
    <t>WI-721</t>
  </si>
  <si>
    <t>YU-059</t>
  </si>
  <si>
    <t>GO-835</t>
  </si>
  <si>
    <t>WO-597</t>
  </si>
  <si>
    <t>BE-148</t>
  </si>
  <si>
    <t>NA-586</t>
  </si>
  <si>
    <t>DO-181</t>
  </si>
  <si>
    <t>LI-611</t>
  </si>
  <si>
    <t>HI-880</t>
  </si>
  <si>
    <t>MO-114</t>
  </si>
  <si>
    <t>ZI-520</t>
  </si>
  <si>
    <t>NI-248</t>
  </si>
  <si>
    <t>FA-528</t>
  </si>
  <si>
    <t>NE-164</t>
  </si>
  <si>
    <t>JU-066</t>
  </si>
  <si>
    <t>LA-153</t>
  </si>
  <si>
    <t>FE-009</t>
  </si>
  <si>
    <t>GI-797</t>
  </si>
  <si>
    <t>ZE-161</t>
  </si>
  <si>
    <t>XE-430</t>
  </si>
  <si>
    <t>KU-799</t>
  </si>
  <si>
    <t>WE-189</t>
  </si>
  <si>
    <t>QA-087</t>
  </si>
  <si>
    <t>PO-655</t>
  </si>
  <si>
    <t>HO-226</t>
  </si>
  <si>
    <t>BU-632</t>
  </si>
  <si>
    <t>ZE-837</t>
  </si>
  <si>
    <t>GA-554</t>
  </si>
  <si>
    <t>RA-867</t>
  </si>
  <si>
    <t>ZO-392</t>
  </si>
  <si>
    <t>VA-572</t>
  </si>
  <si>
    <t>LI-080</t>
  </si>
  <si>
    <t>HI-897</t>
  </si>
  <si>
    <t>HE-802</t>
  </si>
  <si>
    <t>VE-612</t>
  </si>
  <si>
    <t>VI-066</t>
  </si>
  <si>
    <t>BA-110</t>
  </si>
  <si>
    <t>XE-563</t>
  </si>
  <si>
    <t>DU-488</t>
  </si>
  <si>
    <t>BI-281</t>
  </si>
  <si>
    <t>LO-380</t>
  </si>
  <si>
    <t>CA-063</t>
  </si>
  <si>
    <t>MA-482</t>
  </si>
  <si>
    <t>QI-841</t>
  </si>
  <si>
    <t>XE-492</t>
  </si>
  <si>
    <t>XI-859</t>
  </si>
  <si>
    <t>SI-584</t>
  </si>
  <si>
    <t>HO-593</t>
  </si>
  <si>
    <t>WE-814</t>
  </si>
  <si>
    <t>TA-049</t>
  </si>
  <si>
    <t>NO-183</t>
  </si>
  <si>
    <t>RU-338</t>
  </si>
  <si>
    <t>RE-399</t>
  </si>
  <si>
    <t>LE-580</t>
  </si>
  <si>
    <t>CU-616</t>
  </si>
  <si>
    <t>NO-960</t>
  </si>
  <si>
    <t>SA-865</t>
  </si>
  <si>
    <t>YO-802</t>
  </si>
  <si>
    <t>XI-823</t>
  </si>
  <si>
    <t>BU-833</t>
  </si>
  <si>
    <t>BO-533</t>
  </si>
  <si>
    <t>DE-987</t>
  </si>
  <si>
    <t>JE-525</t>
  </si>
  <si>
    <t>CA-479</t>
  </si>
  <si>
    <t>YA-560</t>
  </si>
  <si>
    <t>XA-589</t>
  </si>
  <si>
    <t>RI-827</t>
  </si>
  <si>
    <t>SI-423</t>
  </si>
  <si>
    <t>ZI-096</t>
  </si>
  <si>
    <t>PE-778</t>
  </si>
  <si>
    <t>CA-461</t>
  </si>
  <si>
    <t>ZE-387</t>
  </si>
  <si>
    <t>HO-249</t>
  </si>
  <si>
    <t>XO-620</t>
  </si>
  <si>
    <t>YI-430</t>
  </si>
  <si>
    <t>SA-690</t>
  </si>
  <si>
    <t>TA-080</t>
  </si>
  <si>
    <t>PO-155</t>
  </si>
  <si>
    <t>GO-654</t>
  </si>
  <si>
    <t>YI-685</t>
  </si>
  <si>
    <t>QO-907</t>
  </si>
  <si>
    <t>BO-208</t>
  </si>
  <si>
    <t>TE-116</t>
  </si>
  <si>
    <t>ZU-245</t>
  </si>
  <si>
    <t>RA-621</t>
  </si>
  <si>
    <t>XA-687</t>
  </si>
  <si>
    <t>LI-314</t>
  </si>
  <si>
    <t>TI-546</t>
  </si>
  <si>
    <t>GE-022</t>
  </si>
  <si>
    <t>DO-043</t>
  </si>
  <si>
    <t>TI-639</t>
  </si>
  <si>
    <t>XU-153</t>
  </si>
  <si>
    <t>XU-907</t>
  </si>
  <si>
    <t>VU-725</t>
  </si>
  <si>
    <t>KE-425</t>
  </si>
  <si>
    <t>QI-190</t>
  </si>
  <si>
    <t>KU-557</t>
  </si>
  <si>
    <t>NU-619</t>
  </si>
  <si>
    <t>PO-152</t>
  </si>
  <si>
    <t>FU-559</t>
  </si>
  <si>
    <t>CU-885</t>
  </si>
  <si>
    <t>CI-343</t>
  </si>
  <si>
    <t>LI-579</t>
  </si>
  <si>
    <t>SO-475</t>
  </si>
  <si>
    <t>WI-457</t>
  </si>
  <si>
    <t>WA-335</t>
  </si>
  <si>
    <t>TI-002</t>
  </si>
  <si>
    <t>PI-907</t>
  </si>
  <si>
    <t>BA-619</t>
  </si>
  <si>
    <t>KA-689</t>
  </si>
  <si>
    <t>LU-007</t>
  </si>
  <si>
    <t>HU-774</t>
  </si>
  <si>
    <t>XU-555</t>
  </si>
  <si>
    <t>QI-875</t>
  </si>
  <si>
    <t>MA-647</t>
  </si>
  <si>
    <t>SE-836</t>
  </si>
  <si>
    <t>LO-955</t>
  </si>
  <si>
    <t>PO-134</t>
  </si>
  <si>
    <t>ZU-113</t>
  </si>
  <si>
    <t>RE-254</t>
  </si>
  <si>
    <t>SA-915</t>
  </si>
  <si>
    <t>NA-958</t>
  </si>
  <si>
    <t>ZE-402</t>
  </si>
  <si>
    <t>TA-688</t>
  </si>
  <si>
    <t>VA-157</t>
  </si>
  <si>
    <t>LU-188</t>
  </si>
  <si>
    <t>HO-468</t>
  </si>
  <si>
    <t>BE-107</t>
  </si>
  <si>
    <t>QA-216</t>
  </si>
  <si>
    <t>KO-841</t>
  </si>
  <si>
    <t>VU-821</t>
  </si>
  <si>
    <t>RA-068</t>
  </si>
  <si>
    <t>HI-853</t>
  </si>
  <si>
    <t>KI-520</t>
  </si>
  <si>
    <t>LE-953</t>
  </si>
  <si>
    <t>KO-972</t>
  </si>
  <si>
    <t>YI-364</t>
  </si>
  <si>
    <t>NO-777</t>
  </si>
  <si>
    <t>KU-968</t>
  </si>
  <si>
    <t>DU-737</t>
  </si>
  <si>
    <t>XA-777</t>
  </si>
  <si>
    <t>DO-865</t>
  </si>
  <si>
    <t>XU-265</t>
  </si>
  <si>
    <t>RE-787</t>
  </si>
  <si>
    <t>XO-091</t>
  </si>
  <si>
    <t>CA-911</t>
  </si>
  <si>
    <t>HE-901</t>
  </si>
  <si>
    <t>YE-751</t>
  </si>
  <si>
    <t>YE-624</t>
  </si>
  <si>
    <t>NA-376</t>
  </si>
  <si>
    <t>HA-431</t>
  </si>
  <si>
    <t>ZI-605</t>
  </si>
  <si>
    <t>XU-745</t>
  </si>
  <si>
    <t>MO-988</t>
  </si>
  <si>
    <t>NO-842</t>
  </si>
  <si>
    <t>WI-265</t>
  </si>
  <si>
    <t>CE-513</t>
  </si>
  <si>
    <t>GO-995</t>
  </si>
  <si>
    <t>TA-057</t>
  </si>
  <si>
    <t>FE-016</t>
  </si>
  <si>
    <t>CA-879</t>
  </si>
  <si>
    <t>TU-209</t>
  </si>
  <si>
    <t>JA-933</t>
  </si>
  <si>
    <t>VI-056</t>
  </si>
  <si>
    <t>RI-100</t>
  </si>
  <si>
    <t>CE-446</t>
  </si>
  <si>
    <t>FO-578</t>
  </si>
  <si>
    <t>JU-034</t>
  </si>
  <si>
    <t>ME-939</t>
  </si>
  <si>
    <t>TE-032</t>
  </si>
  <si>
    <t>KO-303</t>
  </si>
  <si>
    <t>LI-798</t>
  </si>
  <si>
    <t>WE-990</t>
  </si>
  <si>
    <t>LA-098</t>
  </si>
  <si>
    <t>RE-544</t>
  </si>
  <si>
    <t>TO-008</t>
  </si>
  <si>
    <t>TI-534</t>
  </si>
  <si>
    <t>GI-011</t>
  </si>
  <si>
    <t>BE-273</t>
  </si>
  <si>
    <t>SE-746</t>
  </si>
  <si>
    <t>VO-294</t>
  </si>
  <si>
    <t>WU-841</t>
  </si>
  <si>
    <t>LO-493</t>
  </si>
  <si>
    <t>PI-311</t>
  </si>
  <si>
    <t>QA-145</t>
  </si>
  <si>
    <t>FU-174</t>
  </si>
  <si>
    <t>VI-444</t>
  </si>
  <si>
    <t>GI-329</t>
  </si>
  <si>
    <t>XU-251</t>
  </si>
  <si>
    <t>NE-727</t>
  </si>
  <si>
    <t>NU-579</t>
  </si>
  <si>
    <t>KU-800</t>
  </si>
  <si>
    <t>SU-481</t>
  </si>
  <si>
    <t>KI-443</t>
  </si>
  <si>
    <t>VO-318</t>
  </si>
  <si>
    <t>SA-698</t>
  </si>
  <si>
    <t>ZA-060</t>
  </si>
  <si>
    <t>BO-483</t>
  </si>
  <si>
    <t>GU-974</t>
  </si>
  <si>
    <t>TO-077</t>
  </si>
  <si>
    <t>WO-434</t>
  </si>
  <si>
    <t>FI-268</t>
  </si>
  <si>
    <t>XE-157</t>
  </si>
  <si>
    <t>TI-881</t>
  </si>
  <si>
    <t>WI-841</t>
  </si>
  <si>
    <t>BE-541</t>
  </si>
  <si>
    <t>HI-308</t>
  </si>
  <si>
    <t>NI-136</t>
  </si>
  <si>
    <t>RE-490</t>
  </si>
  <si>
    <t>TI-545</t>
  </si>
  <si>
    <t>KA-614</t>
  </si>
  <si>
    <t>GI-484</t>
  </si>
  <si>
    <t>JE-706</t>
  </si>
  <si>
    <t>YE-901</t>
  </si>
  <si>
    <t>JA-929</t>
  </si>
  <si>
    <t>JU-648</t>
  </si>
  <si>
    <t>LU-036</t>
  </si>
  <si>
    <t>GA-233</t>
  </si>
  <si>
    <t>GA-777</t>
  </si>
  <si>
    <t>TU-970</t>
  </si>
  <si>
    <t>QA-394</t>
  </si>
  <si>
    <t>MI-016</t>
  </si>
  <si>
    <t>YU-984</t>
  </si>
  <si>
    <t>GU-098</t>
  </si>
  <si>
    <t>MU-386</t>
  </si>
  <si>
    <t>QO-265</t>
  </si>
  <si>
    <t>KI-445</t>
  </si>
  <si>
    <t>QA-500</t>
  </si>
  <si>
    <t>ZE-995</t>
  </si>
  <si>
    <t>VU-404</t>
  </si>
  <si>
    <t>JU-060</t>
  </si>
  <si>
    <t>MA-210</t>
  </si>
  <si>
    <t>LI-609</t>
  </si>
  <si>
    <t>BE-454</t>
  </si>
  <si>
    <t>LO-271</t>
  </si>
  <si>
    <t>PE-711</t>
  </si>
  <si>
    <t>ZU-985</t>
  </si>
  <si>
    <t>BO-949</t>
  </si>
  <si>
    <t>BE-101</t>
  </si>
  <si>
    <t>RU-214</t>
  </si>
  <si>
    <t>RI-626</t>
  </si>
  <si>
    <t>ZO-732</t>
  </si>
  <si>
    <t>YE-464</t>
  </si>
  <si>
    <t>VO-013</t>
  </si>
  <si>
    <t>ZI-018</t>
  </si>
  <si>
    <t>MU-356</t>
  </si>
  <si>
    <t>QU-599</t>
  </si>
  <si>
    <t>CA-442</t>
  </si>
  <si>
    <t>LI-461</t>
  </si>
  <si>
    <t>BU-756</t>
  </si>
  <si>
    <t>VU-033</t>
  </si>
  <si>
    <t>ZU-220</t>
  </si>
  <si>
    <t>JA-506</t>
  </si>
  <si>
    <t>HU-959</t>
  </si>
  <si>
    <t>VO-135</t>
  </si>
  <si>
    <t>GI-007</t>
  </si>
  <si>
    <t>VA-778</t>
  </si>
  <si>
    <t>SU-194</t>
  </si>
  <si>
    <t>DO-794</t>
  </si>
  <si>
    <t>JE-639</t>
  </si>
  <si>
    <t>NA-712</t>
  </si>
  <si>
    <t>RU-487</t>
  </si>
  <si>
    <t>XI-678</t>
  </si>
  <si>
    <t>ZU-914</t>
  </si>
  <si>
    <t>XI-751</t>
  </si>
  <si>
    <t>DU-050</t>
  </si>
  <si>
    <t>SU-946</t>
  </si>
  <si>
    <t>MU-347</t>
  </si>
  <si>
    <t>BI-403</t>
  </si>
  <si>
    <t>HE-473</t>
  </si>
  <si>
    <t>XA-097</t>
  </si>
  <si>
    <t>BA-922</t>
  </si>
  <si>
    <t>HU-938</t>
  </si>
  <si>
    <t>BE-646</t>
  </si>
  <si>
    <t>SU-452</t>
  </si>
  <si>
    <t>KA-918</t>
  </si>
  <si>
    <t>JA-362</t>
  </si>
  <si>
    <t>ME-110</t>
  </si>
  <si>
    <t>VA-396</t>
  </si>
  <si>
    <t>SU-221</t>
  </si>
  <si>
    <t>TU-153</t>
  </si>
  <si>
    <t>FO-860</t>
  </si>
  <si>
    <t>FI-006</t>
  </si>
  <si>
    <t>ZE-379</t>
  </si>
  <si>
    <t>CE-200</t>
  </si>
  <si>
    <t>HE-046</t>
  </si>
  <si>
    <t>PA-995</t>
  </si>
  <si>
    <t>SE-500</t>
  </si>
  <si>
    <t>HO-528</t>
  </si>
  <si>
    <t>HI-105</t>
  </si>
  <si>
    <t>VO-823</t>
  </si>
  <si>
    <t>DI-697</t>
  </si>
  <si>
    <t>CA-582</t>
  </si>
  <si>
    <t>SA-017</t>
  </si>
  <si>
    <t>QE-310</t>
  </si>
  <si>
    <t>VE-873</t>
  </si>
  <si>
    <t>RO-184</t>
  </si>
  <si>
    <t>ZA-035</t>
  </si>
  <si>
    <t>FI-372</t>
  </si>
  <si>
    <t>HU-377</t>
  </si>
  <si>
    <t>ZU-472</t>
  </si>
  <si>
    <t>BO-788</t>
  </si>
  <si>
    <t>LU-674</t>
  </si>
  <si>
    <t>SE-592</t>
  </si>
  <si>
    <t>CU-394</t>
  </si>
  <si>
    <t>SA-580</t>
  </si>
  <si>
    <t>QU-219</t>
  </si>
  <si>
    <t>VE-085</t>
  </si>
  <si>
    <t>XE-268</t>
  </si>
  <si>
    <t>CI-248</t>
  </si>
  <si>
    <t>NE-546</t>
  </si>
  <si>
    <t>ZI-550</t>
  </si>
  <si>
    <t>NI-504</t>
  </si>
  <si>
    <t>RA-518</t>
  </si>
  <si>
    <t>NA-932</t>
  </si>
  <si>
    <t>LU-013</t>
  </si>
  <si>
    <t>WO-664</t>
  </si>
  <si>
    <t>KO-295</t>
  </si>
  <si>
    <t>XE-211</t>
  </si>
  <si>
    <t>DI-561</t>
  </si>
  <si>
    <t>LE-538</t>
  </si>
  <si>
    <t>VE-702</t>
  </si>
  <si>
    <t>WU-309</t>
  </si>
  <si>
    <t>TI-471</t>
  </si>
  <si>
    <t>CE-894</t>
  </si>
  <si>
    <t>FI-081</t>
  </si>
  <si>
    <t>FO-952</t>
  </si>
  <si>
    <t>QO-548</t>
  </si>
  <si>
    <t>SE-451</t>
  </si>
  <si>
    <t>LA-799</t>
  </si>
  <si>
    <t>ZO-913</t>
  </si>
  <si>
    <t>MA-461</t>
  </si>
  <si>
    <t>YI-902</t>
  </si>
  <si>
    <t>FE-689</t>
  </si>
  <si>
    <t>NE-140</t>
  </si>
  <si>
    <t>KI-506</t>
  </si>
  <si>
    <t>QA-929</t>
  </si>
  <si>
    <t>PE-736</t>
  </si>
  <si>
    <t>VE-537</t>
  </si>
  <si>
    <t>MA-196</t>
  </si>
  <si>
    <t>XO-527</t>
  </si>
  <si>
    <t>GE-482</t>
  </si>
  <si>
    <t>XU-432</t>
  </si>
  <si>
    <t>YU-444</t>
  </si>
  <si>
    <t>FE-552</t>
  </si>
  <si>
    <t>NI-556</t>
  </si>
  <si>
    <t>JU-294</t>
  </si>
  <si>
    <t>MA-798</t>
  </si>
  <si>
    <t>HE-662</t>
  </si>
  <si>
    <t>ZE-311</t>
  </si>
  <si>
    <t>VE-686</t>
  </si>
  <si>
    <t>XO-210</t>
  </si>
  <si>
    <t>NU-371</t>
  </si>
  <si>
    <t>ZI-653</t>
  </si>
  <si>
    <t>RI-787</t>
  </si>
  <si>
    <t>MU-445</t>
  </si>
  <si>
    <t>ZE-686</t>
  </si>
  <si>
    <t>KE-977</t>
  </si>
  <si>
    <t>LA-143</t>
  </si>
  <si>
    <t>RA-297</t>
  </si>
  <si>
    <t>YI-340</t>
  </si>
  <si>
    <t>DO-784</t>
  </si>
  <si>
    <t>ZO-109</t>
  </si>
  <si>
    <t>SI-707</t>
  </si>
  <si>
    <t>JE-744</t>
  </si>
  <si>
    <t>XU-419</t>
  </si>
  <si>
    <t>DO-655</t>
  </si>
  <si>
    <t>ME-252</t>
  </si>
  <si>
    <t>ZI-542</t>
  </si>
  <si>
    <t>CA-349</t>
  </si>
  <si>
    <t>TA-616</t>
  </si>
  <si>
    <t>QO-994</t>
  </si>
  <si>
    <t>XO-321</t>
  </si>
  <si>
    <t>JU-368</t>
  </si>
  <si>
    <t>LA-575</t>
  </si>
  <si>
    <t>RU-860</t>
  </si>
  <si>
    <t>DA-405</t>
  </si>
  <si>
    <t>YE-176</t>
  </si>
  <si>
    <t>FE-457</t>
  </si>
  <si>
    <t>YU-524</t>
  </si>
  <si>
    <t>RI-794</t>
  </si>
  <si>
    <t>BU-611</t>
  </si>
  <si>
    <t>FU-584</t>
  </si>
  <si>
    <t>MA-607</t>
  </si>
  <si>
    <t>GO-681</t>
  </si>
  <si>
    <t>XU-497</t>
  </si>
  <si>
    <t>TU-004</t>
  </si>
  <si>
    <t>VU-879</t>
  </si>
  <si>
    <t>GU-101</t>
  </si>
  <si>
    <t>RU-493</t>
  </si>
  <si>
    <t>LO-365</t>
  </si>
  <si>
    <t>WA-365</t>
  </si>
  <si>
    <t>TE-845</t>
  </si>
  <si>
    <t>SI-882</t>
  </si>
  <si>
    <t>XO-221</t>
  </si>
  <si>
    <t>JA-568</t>
  </si>
  <si>
    <t>BE-568</t>
  </si>
  <si>
    <t>DE-315</t>
  </si>
  <si>
    <t>VU-464</t>
  </si>
  <si>
    <t>LE-044</t>
  </si>
  <si>
    <t>VO-844</t>
  </si>
  <si>
    <t>MU-828</t>
  </si>
  <si>
    <t>JU-584</t>
  </si>
  <si>
    <t>DA-555</t>
  </si>
  <si>
    <t>VA-773</t>
  </si>
  <si>
    <t>FI-156</t>
  </si>
  <si>
    <t>ZI-800</t>
  </si>
  <si>
    <t>ZA-695</t>
  </si>
  <si>
    <t>WE-008</t>
  </si>
  <si>
    <t>CO-339</t>
  </si>
  <si>
    <t>SA-070</t>
  </si>
  <si>
    <t>NE-824</t>
  </si>
  <si>
    <t>XE-330</t>
  </si>
  <si>
    <t>CA-965</t>
  </si>
  <si>
    <t>VA-707</t>
  </si>
  <si>
    <t>MI-029</t>
  </si>
  <si>
    <t>MO-535</t>
  </si>
  <si>
    <t>DA-406</t>
  </si>
  <si>
    <t>FA-665</t>
  </si>
  <si>
    <t>NU-257</t>
  </si>
  <si>
    <t>XE-720</t>
  </si>
  <si>
    <t>YE-553</t>
  </si>
  <si>
    <t>CU-354</t>
  </si>
  <si>
    <t>VU-694</t>
  </si>
  <si>
    <t>XO-452</t>
  </si>
  <si>
    <t>RI-236</t>
  </si>
  <si>
    <t>JO-192</t>
  </si>
  <si>
    <t>ZI-370</t>
  </si>
  <si>
    <t>LU-426</t>
  </si>
  <si>
    <t>LU-531</t>
  </si>
  <si>
    <t>JI-869</t>
  </si>
  <si>
    <t>QA-611</t>
  </si>
  <si>
    <t>JO-168</t>
  </si>
  <si>
    <t>ZU-874</t>
  </si>
  <si>
    <t>BI-787</t>
  </si>
  <si>
    <t>MO-765</t>
  </si>
  <si>
    <t>NA-961</t>
  </si>
  <si>
    <t>RU-295</t>
  </si>
  <si>
    <t>YI-251</t>
  </si>
  <si>
    <t>QI-349</t>
  </si>
  <si>
    <t>XU-176</t>
  </si>
  <si>
    <t>SE-130</t>
  </si>
  <si>
    <t>FI-149</t>
  </si>
  <si>
    <t>NA-201</t>
  </si>
  <si>
    <t>NO-233</t>
  </si>
  <si>
    <t>SE-311</t>
  </si>
  <si>
    <t>KO-440</t>
  </si>
  <si>
    <t>XU-753</t>
  </si>
  <si>
    <t>XA-243</t>
  </si>
  <si>
    <t>ZO-601</t>
  </si>
  <si>
    <t>NA-302</t>
  </si>
  <si>
    <t>JI-860</t>
  </si>
  <si>
    <t>YO-504</t>
  </si>
  <si>
    <t>LA-494</t>
  </si>
  <si>
    <t>CI-707</t>
  </si>
  <si>
    <t>WO-788</t>
  </si>
  <si>
    <t>CO-068</t>
  </si>
  <si>
    <t>ME-814</t>
  </si>
  <si>
    <t>JU-091</t>
  </si>
  <si>
    <t>JA-360</t>
  </si>
  <si>
    <t>JE-898</t>
  </si>
  <si>
    <t>VO-540</t>
  </si>
  <si>
    <t>HA-559</t>
  </si>
  <si>
    <t>BE-626</t>
  </si>
  <si>
    <t>QU-552</t>
  </si>
  <si>
    <t>YA-604</t>
  </si>
  <si>
    <t>VA-869</t>
  </si>
  <si>
    <t>TO-274</t>
  </si>
  <si>
    <t>XI-151</t>
  </si>
  <si>
    <t>TO-989</t>
  </si>
  <si>
    <t>NA-272</t>
  </si>
  <si>
    <t>ZA-972</t>
  </si>
  <si>
    <t>JE-945</t>
  </si>
  <si>
    <t>JI-098</t>
  </si>
  <si>
    <t>TU-868</t>
  </si>
  <si>
    <t>HA-403</t>
  </si>
  <si>
    <t>MU-185</t>
  </si>
  <si>
    <t>QU-272</t>
  </si>
  <si>
    <t>LE-200</t>
  </si>
  <si>
    <t>TE-166</t>
  </si>
  <si>
    <t>QO-739</t>
  </si>
  <si>
    <t>RE-437</t>
  </si>
  <si>
    <t>WA-878</t>
  </si>
  <si>
    <t>JO-580</t>
  </si>
  <si>
    <t>BE-011</t>
  </si>
  <si>
    <t>NA-698</t>
  </si>
  <si>
    <t>JU-768</t>
  </si>
  <si>
    <t>WI-352</t>
  </si>
  <si>
    <t>HU-511</t>
  </si>
  <si>
    <t>BA-859</t>
  </si>
  <si>
    <t>RE-867</t>
  </si>
  <si>
    <t>YU-060</t>
  </si>
  <si>
    <t>GI-998</t>
  </si>
  <si>
    <t>ZI-720</t>
  </si>
  <si>
    <t>RE-968</t>
  </si>
  <si>
    <t>PI-759</t>
  </si>
  <si>
    <t>WU-120</t>
  </si>
  <si>
    <t>HA-948</t>
  </si>
  <si>
    <t>KE-855</t>
  </si>
  <si>
    <t>GE-021</t>
  </si>
  <si>
    <t>PE-759</t>
  </si>
  <si>
    <t>ZI-315</t>
  </si>
  <si>
    <t>QI-362</t>
  </si>
  <si>
    <t>DU-770</t>
  </si>
  <si>
    <t>CU-094</t>
  </si>
  <si>
    <t>XO-800</t>
  </si>
  <si>
    <t>PO-911</t>
  </si>
  <si>
    <t>RO-107</t>
  </si>
  <si>
    <t>LI-716</t>
  </si>
  <si>
    <t>XI-934</t>
  </si>
  <si>
    <t>PE-683</t>
  </si>
  <si>
    <t>TO-806</t>
  </si>
  <si>
    <t>NA-685</t>
  </si>
  <si>
    <t>YI-182</t>
  </si>
  <si>
    <t>XA-774</t>
  </si>
  <si>
    <t>NU-333</t>
  </si>
  <si>
    <t>HA-716</t>
  </si>
  <si>
    <t>TI-082</t>
  </si>
  <si>
    <t>GA-768</t>
  </si>
  <si>
    <t>YU-877</t>
  </si>
  <si>
    <t>GE-464</t>
  </si>
  <si>
    <t>RU-555</t>
  </si>
  <si>
    <t>DE-825</t>
  </si>
  <si>
    <t>CA-682</t>
  </si>
  <si>
    <t>SE-330</t>
  </si>
  <si>
    <t>BU-575</t>
  </si>
  <si>
    <t>TE-226</t>
  </si>
  <si>
    <t>HE-843</t>
  </si>
  <si>
    <t>JA-285</t>
  </si>
  <si>
    <t>KO-595</t>
  </si>
  <si>
    <t>PI-681</t>
  </si>
  <si>
    <t>RO-111</t>
  </si>
  <si>
    <t>DI-879</t>
  </si>
  <si>
    <t>ZO-097</t>
  </si>
  <si>
    <t>WE-316</t>
  </si>
  <si>
    <t>BA-710</t>
  </si>
  <si>
    <t>CI-017</t>
  </si>
  <si>
    <t>SA-878</t>
  </si>
  <si>
    <t>PU-759</t>
  </si>
  <si>
    <t>JI-192</t>
  </si>
  <si>
    <t>VU-780</t>
  </si>
  <si>
    <t>QO-215</t>
  </si>
  <si>
    <t>LE-559</t>
  </si>
  <si>
    <t>PI-112</t>
  </si>
  <si>
    <t>MA-185</t>
  </si>
  <si>
    <t>CA-870</t>
  </si>
  <si>
    <t>XI-482</t>
  </si>
  <si>
    <t>MI-402</t>
  </si>
  <si>
    <t>KA-716</t>
  </si>
  <si>
    <t>HE-741</t>
  </si>
  <si>
    <t>JI-655</t>
  </si>
  <si>
    <t>FA-402</t>
  </si>
  <si>
    <t>MI-052</t>
  </si>
  <si>
    <t>RA-865</t>
  </si>
  <si>
    <t>QI-205</t>
  </si>
  <si>
    <t>CO-170</t>
  </si>
  <si>
    <t>WE-176</t>
  </si>
  <si>
    <t>NU-391</t>
  </si>
  <si>
    <t>KE-629</t>
  </si>
  <si>
    <t>DO-124</t>
  </si>
  <si>
    <t>ZA-573</t>
  </si>
  <si>
    <t>BU-515</t>
  </si>
  <si>
    <t>CE-125</t>
  </si>
  <si>
    <t>CI-761</t>
  </si>
  <si>
    <t>QO-573</t>
  </si>
  <si>
    <t>JE-515</t>
  </si>
  <si>
    <t>DE-748</t>
  </si>
  <si>
    <t>WE-688</t>
  </si>
  <si>
    <t>QO-077</t>
  </si>
  <si>
    <t>KO-599</t>
  </si>
  <si>
    <t>SE-107</t>
  </si>
  <si>
    <t>ME-098</t>
  </si>
  <si>
    <t>BI-217</t>
  </si>
  <si>
    <t>HE-625</t>
  </si>
  <si>
    <t>GI-259</t>
  </si>
  <si>
    <t>KU-535</t>
  </si>
  <si>
    <t>JO-666</t>
  </si>
  <si>
    <t>TA-289</t>
  </si>
  <si>
    <t>MU-818</t>
  </si>
  <si>
    <t>DA-200</t>
  </si>
  <si>
    <t>XA-900</t>
  </si>
  <si>
    <t>BI-808</t>
  </si>
  <si>
    <t>HA-020</t>
  </si>
  <si>
    <t>TA-397</t>
  </si>
  <si>
    <t>KA-419</t>
  </si>
  <si>
    <t>ME-479</t>
  </si>
  <si>
    <t>KE-981</t>
  </si>
  <si>
    <t>WO-247</t>
  </si>
  <si>
    <t>WI-919</t>
  </si>
  <si>
    <t>PE-227</t>
  </si>
  <si>
    <t>FE-489</t>
  </si>
  <si>
    <t>XU-255</t>
  </si>
  <si>
    <t>KA-469</t>
  </si>
  <si>
    <t>MI-157</t>
  </si>
  <si>
    <t>JI-943</t>
  </si>
  <si>
    <t>FE-169</t>
  </si>
  <si>
    <t>WI-468</t>
  </si>
  <si>
    <t>DO-154</t>
  </si>
  <si>
    <t>QE-868</t>
  </si>
  <si>
    <t>MA-488</t>
  </si>
  <si>
    <t>GI-368</t>
  </si>
  <si>
    <t>JU-528</t>
  </si>
  <si>
    <t>NI-092</t>
  </si>
  <si>
    <t>RO-043</t>
  </si>
  <si>
    <t>YA-865</t>
  </si>
  <si>
    <t>SI-976</t>
  </si>
  <si>
    <t>HO-604</t>
  </si>
  <si>
    <t>KU-636</t>
  </si>
  <si>
    <t>NE-507</t>
  </si>
  <si>
    <t>MU-286</t>
  </si>
  <si>
    <t>XU-479</t>
  </si>
  <si>
    <t>TA-958</t>
  </si>
  <si>
    <t>FI-843</t>
  </si>
  <si>
    <t>ZI-493</t>
  </si>
  <si>
    <t>WU-755</t>
  </si>
  <si>
    <t>NU-222</t>
  </si>
  <si>
    <t>FI-609</t>
  </si>
  <si>
    <t>HU-866</t>
  </si>
  <si>
    <t>ZE-625</t>
  </si>
  <si>
    <t>NU-149</t>
  </si>
  <si>
    <t>DA-677</t>
  </si>
  <si>
    <t>RE-109</t>
  </si>
  <si>
    <t>PA-376</t>
  </si>
  <si>
    <t>BI-967</t>
  </si>
  <si>
    <t>BE-573</t>
  </si>
  <si>
    <t>QE-189</t>
  </si>
  <si>
    <t>ZA-055</t>
  </si>
  <si>
    <t>KU-325</t>
  </si>
  <si>
    <t>TU-132</t>
  </si>
  <si>
    <t>HI-217</t>
  </si>
  <si>
    <t>PE-218</t>
  </si>
  <si>
    <t>CO-968</t>
  </si>
  <si>
    <t>XI-268</t>
  </si>
  <si>
    <t>QO-508</t>
  </si>
  <si>
    <t>HU-883</t>
  </si>
  <si>
    <t>QO-084</t>
  </si>
  <si>
    <t>JE-862</t>
  </si>
  <si>
    <t>NE-491</t>
  </si>
  <si>
    <t>YU-920</t>
  </si>
  <si>
    <t>WA-810</t>
  </si>
  <si>
    <t>TU-753</t>
  </si>
  <si>
    <t>JU-093</t>
  </si>
  <si>
    <t>JA-682</t>
  </si>
  <si>
    <t>BE-947</t>
  </si>
  <si>
    <t>NI-785</t>
  </si>
  <si>
    <t>JA-109</t>
  </si>
  <si>
    <t>PU-988</t>
  </si>
  <si>
    <t>YI-476</t>
  </si>
  <si>
    <t>RO-860</t>
  </si>
  <si>
    <t>LA-993</t>
  </si>
  <si>
    <t>PU-714</t>
  </si>
  <si>
    <t>XE-709</t>
  </si>
  <si>
    <t>XO-333</t>
  </si>
  <si>
    <t>LO-054</t>
  </si>
  <si>
    <t>FI-380</t>
  </si>
  <si>
    <t>TI-185</t>
  </si>
  <si>
    <t>QO-884</t>
  </si>
  <si>
    <t>VA-879</t>
  </si>
  <si>
    <t>FA-798</t>
  </si>
  <si>
    <t>ME-143</t>
  </si>
  <si>
    <t>TU-610</t>
  </si>
  <si>
    <t>RU-504</t>
  </si>
  <si>
    <t>MI-774</t>
  </si>
  <si>
    <t>VU-664</t>
  </si>
  <si>
    <t>SU-170</t>
  </si>
  <si>
    <t>VO-491</t>
  </si>
  <si>
    <t>GU-984</t>
  </si>
  <si>
    <t>LE-397</t>
  </si>
  <si>
    <t>SA-756</t>
  </si>
  <si>
    <t>YO-236</t>
  </si>
  <si>
    <t>HA-998</t>
  </si>
  <si>
    <t>DO-957</t>
  </si>
  <si>
    <t>KI-215</t>
  </si>
  <si>
    <t>BU-555</t>
  </si>
  <si>
    <t>LU-645</t>
  </si>
  <si>
    <t>FU-665</t>
  </si>
  <si>
    <t>CE-370</t>
  </si>
  <si>
    <t>KU-288</t>
  </si>
  <si>
    <t>PE-466</t>
  </si>
  <si>
    <t>LA-196</t>
  </si>
  <si>
    <t>QA-884</t>
  </si>
  <si>
    <t>TI-192</t>
  </si>
  <si>
    <t>FI-744</t>
  </si>
  <si>
    <t>KE-876</t>
  </si>
  <si>
    <t>YE-175</t>
  </si>
  <si>
    <t>HU-917</t>
  </si>
  <si>
    <t>KE-665</t>
  </si>
  <si>
    <t>CO-277</t>
  </si>
  <si>
    <t>HE-613</t>
  </si>
  <si>
    <t>RU-429</t>
  </si>
  <si>
    <t>FI-031</t>
  </si>
  <si>
    <t>QA-007</t>
  </si>
  <si>
    <t>ZO-375</t>
  </si>
  <si>
    <t>MI-582</t>
  </si>
  <si>
    <t>TI-079</t>
  </si>
  <si>
    <t>LE-382</t>
  </si>
  <si>
    <t>PE-214</t>
  </si>
  <si>
    <t>GA-632</t>
  </si>
  <si>
    <t>HA-744</t>
  </si>
  <si>
    <t>WO-680</t>
  </si>
  <si>
    <t>DU-275</t>
  </si>
  <si>
    <t>BO-836</t>
  </si>
  <si>
    <t>WI-113</t>
  </si>
  <si>
    <t>YU-973</t>
  </si>
  <si>
    <t>HI-822</t>
  </si>
  <si>
    <t>KU-230</t>
  </si>
  <si>
    <t>GA-206</t>
  </si>
  <si>
    <t>ZA-436</t>
  </si>
  <si>
    <t>DU-082</t>
  </si>
  <si>
    <t>CU-238</t>
  </si>
  <si>
    <t>WU-271</t>
  </si>
  <si>
    <t>SO-452</t>
  </si>
  <si>
    <t>BU-088</t>
  </si>
  <si>
    <t>RU-553</t>
  </si>
  <si>
    <t>XU-412</t>
  </si>
  <si>
    <t>NU-034</t>
  </si>
  <si>
    <t>QI-906</t>
  </si>
  <si>
    <t>TI-864</t>
  </si>
  <si>
    <t>SI-799</t>
  </si>
  <si>
    <t>RO-466</t>
  </si>
  <si>
    <t>XA-920</t>
  </si>
  <si>
    <t>DI-473</t>
  </si>
  <si>
    <t>FA-502</t>
  </si>
  <si>
    <t>PU-261</t>
  </si>
  <si>
    <t>XE-648</t>
  </si>
  <si>
    <t>YA-855</t>
  </si>
  <si>
    <t>LI-799</t>
  </si>
  <si>
    <t>TI-065</t>
  </si>
  <si>
    <t>FU-638</t>
  </si>
  <si>
    <t>RU-909</t>
  </si>
  <si>
    <t>ZE-413</t>
  </si>
  <si>
    <t>PA-885</t>
  </si>
  <si>
    <t>PU-614</t>
  </si>
  <si>
    <t>JU-314</t>
  </si>
  <si>
    <t>YA-673</t>
  </si>
  <si>
    <t>PE-534</t>
  </si>
  <si>
    <t>QU-696</t>
  </si>
  <si>
    <t>SA-852</t>
  </si>
  <si>
    <t>QE-324</t>
  </si>
  <si>
    <t>CI-244</t>
  </si>
  <si>
    <t>FI-235</t>
  </si>
  <si>
    <t>FE-536</t>
  </si>
  <si>
    <t>ZA-948</t>
  </si>
  <si>
    <t>SE-100</t>
  </si>
  <si>
    <t>WO-970</t>
  </si>
  <si>
    <t>GI-924</t>
  </si>
  <si>
    <t>TA-123</t>
  </si>
  <si>
    <t>JA-801</t>
  </si>
  <si>
    <t>HU-899</t>
  </si>
  <si>
    <t>NO-171</t>
  </si>
  <si>
    <t>SI-900</t>
  </si>
  <si>
    <t>PI-087</t>
  </si>
  <si>
    <t>BA-907</t>
  </si>
  <si>
    <t>GA-688</t>
  </si>
  <si>
    <t>WU-248</t>
  </si>
  <si>
    <t>DU-263</t>
  </si>
  <si>
    <t>BI-364</t>
  </si>
  <si>
    <t>XA-946</t>
  </si>
  <si>
    <t>RA-789</t>
  </si>
  <si>
    <t>BU-887</t>
  </si>
  <si>
    <t>FA-887</t>
  </si>
  <si>
    <t>YU-573</t>
  </si>
  <si>
    <t>ZI-916</t>
  </si>
  <si>
    <t>YO-301</t>
  </si>
  <si>
    <t>PA-951</t>
  </si>
  <si>
    <t>HU-221</t>
  </si>
  <si>
    <t>SA-423</t>
  </si>
  <si>
    <t>SO-019</t>
  </si>
  <si>
    <t>SA-736</t>
  </si>
  <si>
    <t>XI-058</t>
  </si>
  <si>
    <t>GA-879</t>
  </si>
  <si>
    <t>LE-681</t>
  </si>
  <si>
    <t>GE-931</t>
  </si>
  <si>
    <t>ZI-721</t>
  </si>
  <si>
    <t>FO-794</t>
  </si>
  <si>
    <t>VE-822</t>
  </si>
  <si>
    <t>RA-405</t>
  </si>
  <si>
    <t>XI-957</t>
  </si>
  <si>
    <t>MI-531</t>
  </si>
  <si>
    <t>QU-278</t>
  </si>
  <si>
    <t>HE-942</t>
  </si>
  <si>
    <t>QA-626</t>
  </si>
  <si>
    <t>BE-892</t>
  </si>
  <si>
    <t>DI-027</t>
  </si>
  <si>
    <t>PA-551</t>
  </si>
  <si>
    <t>XI-988</t>
  </si>
  <si>
    <t>RI-303</t>
  </si>
  <si>
    <t>PI-252</t>
  </si>
  <si>
    <t>WI-275</t>
  </si>
  <si>
    <t>LE-814</t>
  </si>
  <si>
    <t>TI-887</t>
  </si>
  <si>
    <t>WA-390</t>
  </si>
  <si>
    <t>JI-028</t>
  </si>
  <si>
    <t>WU-952</t>
  </si>
  <si>
    <t>SO-193</t>
  </si>
  <si>
    <t>LU-330</t>
  </si>
  <si>
    <t>PO-123</t>
  </si>
  <si>
    <t>ZE-703</t>
  </si>
  <si>
    <t>KU-880</t>
  </si>
  <si>
    <t>LE-067</t>
  </si>
  <si>
    <t>FO-180</t>
  </si>
  <si>
    <t>QU-172</t>
  </si>
  <si>
    <t>KE-077</t>
  </si>
  <si>
    <t>KA-152</t>
  </si>
  <si>
    <t>JU-239</t>
  </si>
  <si>
    <t>LO-830</t>
  </si>
  <si>
    <t>GA-601</t>
  </si>
  <si>
    <t>BU-502</t>
  </si>
  <si>
    <t>DU-954</t>
  </si>
  <si>
    <t>ZU-984</t>
  </si>
  <si>
    <t>RE-061</t>
  </si>
  <si>
    <t>MU-305</t>
  </si>
  <si>
    <t>MA-852</t>
  </si>
  <si>
    <t>JA-236</t>
  </si>
  <si>
    <t>FU-380</t>
  </si>
  <si>
    <t>BA-069</t>
  </si>
  <si>
    <t>NA-680</t>
  </si>
  <si>
    <t>MU-893</t>
  </si>
  <si>
    <t>JO-336</t>
  </si>
  <si>
    <t>CE-569</t>
  </si>
  <si>
    <t>NU-215</t>
  </si>
  <si>
    <t>BE-736</t>
  </si>
  <si>
    <t>YU-333</t>
  </si>
  <si>
    <t>ZU-584</t>
  </si>
  <si>
    <t>DO-555</t>
  </si>
  <si>
    <t>WA-428</t>
  </si>
  <si>
    <t>JA-650</t>
  </si>
  <si>
    <t>SA-537</t>
  </si>
  <si>
    <t>QE-940</t>
  </si>
  <si>
    <t>BE-595</t>
  </si>
  <si>
    <t>LA-644</t>
  </si>
  <si>
    <t>MU-250</t>
  </si>
  <si>
    <t>CO-798</t>
  </si>
  <si>
    <t>YE-991</t>
  </si>
  <si>
    <t>ZU-305</t>
  </si>
  <si>
    <t>FE-502</t>
  </si>
  <si>
    <t>QA-854</t>
  </si>
  <si>
    <t>BU-764</t>
  </si>
  <si>
    <t>HA-528</t>
  </si>
  <si>
    <t>WI-513</t>
  </si>
  <si>
    <t>FE-067</t>
  </si>
  <si>
    <t>CI-495</t>
  </si>
  <si>
    <t>HE-916</t>
  </si>
  <si>
    <t>YU-189</t>
  </si>
  <si>
    <t>FE-949</t>
  </si>
  <si>
    <t>TA-437</t>
  </si>
  <si>
    <t>GO-475</t>
  </si>
  <si>
    <t>YE-603</t>
  </si>
  <si>
    <t>PU-087</t>
  </si>
  <si>
    <t>RO-012</t>
  </si>
  <si>
    <t>TE-909</t>
  </si>
  <si>
    <t>KO-747</t>
  </si>
  <si>
    <t>MO-938</t>
  </si>
  <si>
    <t>FO-139</t>
  </si>
  <si>
    <t>WA-446</t>
  </si>
  <si>
    <t>YA-094</t>
  </si>
  <si>
    <t>GA-461</t>
  </si>
  <si>
    <t>RO-440</t>
  </si>
  <si>
    <t>PE-874</t>
  </si>
  <si>
    <t>VI-641</t>
  </si>
  <si>
    <t>SI-884</t>
  </si>
  <si>
    <t>FA-637</t>
  </si>
  <si>
    <t>HI-379</t>
  </si>
  <si>
    <t>LU-821</t>
  </si>
  <si>
    <t>RE-108</t>
  </si>
  <si>
    <t>DO-822</t>
  </si>
  <si>
    <t>PO-713</t>
  </si>
  <si>
    <t>CA-812</t>
  </si>
  <si>
    <t>RA-534</t>
  </si>
  <si>
    <t>CE-155</t>
  </si>
  <si>
    <t>PU-383</t>
  </si>
  <si>
    <t>JA-542</t>
  </si>
  <si>
    <t>YE-913</t>
  </si>
  <si>
    <t>RO-954</t>
  </si>
  <si>
    <t>JI-500</t>
  </si>
  <si>
    <t>VA-128</t>
  </si>
  <si>
    <t>WE-866</t>
  </si>
  <si>
    <t>ZA-975</t>
  </si>
  <si>
    <t>ME-530</t>
  </si>
  <si>
    <t>XO-309</t>
  </si>
  <si>
    <t>BA-748</t>
  </si>
  <si>
    <t>GA-997</t>
  </si>
  <si>
    <t>VU-705</t>
  </si>
  <si>
    <t>CI-225</t>
  </si>
  <si>
    <t>JO-444</t>
  </si>
  <si>
    <t>TA-009</t>
  </si>
  <si>
    <t>WA-992</t>
  </si>
  <si>
    <t>CA-081</t>
  </si>
  <si>
    <t>FU-289</t>
  </si>
  <si>
    <t>PU-720</t>
  </si>
  <si>
    <t>NO-990</t>
  </si>
  <si>
    <t>GE-161</t>
  </si>
  <si>
    <t>KE-295</t>
  </si>
  <si>
    <t>SO-264</t>
  </si>
  <si>
    <t>KI-725</t>
  </si>
  <si>
    <t>GO-684</t>
  </si>
  <si>
    <t>NA-867</t>
  </si>
  <si>
    <t>GI-177</t>
  </si>
  <si>
    <t>ZI-996</t>
  </si>
  <si>
    <t>QE-939</t>
  </si>
  <si>
    <t>CI-965</t>
  </si>
  <si>
    <t>TI-513</t>
  </si>
  <si>
    <t>TU-694</t>
  </si>
  <si>
    <t>QE-650</t>
  </si>
  <si>
    <t>TU-071</t>
  </si>
  <si>
    <t>QA-382</t>
  </si>
  <si>
    <t>HE-237</t>
  </si>
  <si>
    <t>DI-855</t>
  </si>
  <si>
    <t>WI-808</t>
  </si>
  <si>
    <t>ZE-854</t>
  </si>
  <si>
    <t>LE-227</t>
  </si>
  <si>
    <t>GU-640</t>
  </si>
  <si>
    <t>BE-546</t>
  </si>
  <si>
    <t>QI-317</t>
  </si>
  <si>
    <t>YI-757</t>
  </si>
  <si>
    <t>LU-207</t>
  </si>
  <si>
    <t>JE-407</t>
  </si>
  <si>
    <t>TO-046</t>
  </si>
  <si>
    <t>YA-994</t>
  </si>
  <si>
    <t>KE-054</t>
  </si>
  <si>
    <t>DI-593</t>
  </si>
  <si>
    <t>CE-908</t>
  </si>
  <si>
    <t>GU-508</t>
  </si>
  <si>
    <t>QO-394</t>
  </si>
  <si>
    <t>CI-296</t>
  </si>
  <si>
    <t>RI-816</t>
  </si>
  <si>
    <t>WU-566</t>
  </si>
  <si>
    <t>DO-267</t>
  </si>
  <si>
    <t>YO-370</t>
  </si>
  <si>
    <t>YI-790</t>
  </si>
  <si>
    <t>WI-670</t>
  </si>
  <si>
    <t>BU-793</t>
  </si>
  <si>
    <t>FI-811</t>
  </si>
  <si>
    <t>ZA-805</t>
  </si>
  <si>
    <t>QI-477</t>
  </si>
  <si>
    <t>DO-647</t>
  </si>
  <si>
    <t>CA-754</t>
  </si>
  <si>
    <t>ME-980</t>
  </si>
  <si>
    <t>XO-767</t>
  </si>
  <si>
    <t>KU-700</t>
  </si>
  <si>
    <t>CE-964</t>
  </si>
  <si>
    <t>SO-406</t>
  </si>
  <si>
    <t>TO-155</t>
  </si>
  <si>
    <t>ZO-540</t>
  </si>
  <si>
    <t>SI-898</t>
  </si>
  <si>
    <t>TE-481</t>
  </si>
  <si>
    <t>XE-978</t>
  </si>
  <si>
    <t>FA-197</t>
  </si>
  <si>
    <t>FO-162</t>
  </si>
  <si>
    <t>GO-097</t>
  </si>
  <si>
    <t>DU-170</t>
  </si>
  <si>
    <t>VU-157</t>
  </si>
  <si>
    <t>JA-526</t>
  </si>
  <si>
    <t>KI-769</t>
  </si>
  <si>
    <t>ME-414</t>
  </si>
  <si>
    <t>SO-199</t>
  </si>
  <si>
    <t>HU-933</t>
  </si>
  <si>
    <t>LU-258</t>
  </si>
  <si>
    <t>QE-349</t>
  </si>
  <si>
    <t>SA-102</t>
  </si>
  <si>
    <t>HO-041</t>
  </si>
  <si>
    <t>KO-354</t>
  </si>
  <si>
    <t>XI-971</t>
  </si>
  <si>
    <t>CI-566</t>
  </si>
  <si>
    <t>SU-766</t>
  </si>
  <si>
    <t>NU-086</t>
  </si>
  <si>
    <t>FI-187</t>
  </si>
  <si>
    <t>JA-872</t>
  </si>
  <si>
    <t>FO-155</t>
  </si>
  <si>
    <t>DE-255</t>
  </si>
  <si>
    <t>JI-670</t>
  </si>
  <si>
    <t>RI-323</t>
  </si>
  <si>
    <t>JE-106</t>
  </si>
  <si>
    <t>CO-604</t>
  </si>
  <si>
    <t>JU-887</t>
  </si>
  <si>
    <t>XI-398</t>
  </si>
  <si>
    <t>JE-207</t>
  </si>
  <si>
    <t>QA-955</t>
  </si>
  <si>
    <t>CE-436</t>
  </si>
  <si>
    <t>RO-643</t>
  </si>
  <si>
    <t>WO-279</t>
  </si>
  <si>
    <t>SI-540</t>
  </si>
  <si>
    <t>TI-381</t>
  </si>
  <si>
    <t>WE-124</t>
  </si>
  <si>
    <t>XA-635</t>
  </si>
  <si>
    <t>CA-360</t>
  </si>
  <si>
    <t>PU-470</t>
  </si>
  <si>
    <t>JE-318</t>
  </si>
  <si>
    <t>QO-805</t>
  </si>
  <si>
    <t>XU-045</t>
  </si>
  <si>
    <t>FI-545</t>
  </si>
  <si>
    <t>NI-607</t>
  </si>
  <si>
    <t>JE-890</t>
  </si>
  <si>
    <t>XU-113</t>
  </si>
  <si>
    <t>RE-971</t>
  </si>
  <si>
    <t>FU-488</t>
  </si>
  <si>
    <t>DE-847</t>
  </si>
  <si>
    <t>VU-718</t>
  </si>
  <si>
    <t>GA-004</t>
  </si>
  <si>
    <t>FU-168</t>
  </si>
  <si>
    <t>MA-840</t>
  </si>
  <si>
    <t>NE-909</t>
  </si>
  <si>
    <t>NI-830</t>
  </si>
  <si>
    <t>WE-117</t>
  </si>
  <si>
    <t>CU-022</t>
  </si>
  <si>
    <t>FU-107</t>
  </si>
  <si>
    <t>JU-362</t>
  </si>
  <si>
    <t>QE-819</t>
  </si>
  <si>
    <t>XA-969</t>
  </si>
  <si>
    <t>VO-726</t>
  </si>
  <si>
    <t>PI-129</t>
  </si>
  <si>
    <t>RE-904</t>
  </si>
  <si>
    <t>QO-677</t>
  </si>
  <si>
    <t>HU-530</t>
  </si>
  <si>
    <t>YO-824</t>
  </si>
  <si>
    <t>XI-184</t>
  </si>
  <si>
    <t>KE-207</t>
  </si>
  <si>
    <t>VE-246</t>
  </si>
  <si>
    <t>FE-682</t>
  </si>
  <si>
    <t>YE-006</t>
  </si>
  <si>
    <t>GI-850</t>
  </si>
  <si>
    <t>MA-343</t>
  </si>
  <si>
    <t>WE-035</t>
  </si>
  <si>
    <t>QE-531</t>
  </si>
  <si>
    <t>TU-335</t>
  </si>
  <si>
    <t>YA-584</t>
  </si>
  <si>
    <t>HA-987</t>
  </si>
  <si>
    <t>RO-282</t>
  </si>
  <si>
    <t>KE-075</t>
  </si>
  <si>
    <t>SA-902</t>
  </si>
  <si>
    <t>DO-799</t>
  </si>
  <si>
    <t>MU-164</t>
  </si>
  <si>
    <t>VU-531</t>
  </si>
  <si>
    <t>TA-758</t>
  </si>
  <si>
    <t>ZA-318</t>
  </si>
  <si>
    <t>VE-542</t>
  </si>
  <si>
    <t>WU-766</t>
  </si>
  <si>
    <t>WA-314</t>
  </si>
  <si>
    <t>RU-613</t>
  </si>
  <si>
    <t>XA-622</t>
  </si>
  <si>
    <t>TO-412</t>
  </si>
  <si>
    <t>QA-039</t>
  </si>
  <si>
    <t>VA-365</t>
  </si>
  <si>
    <t>FO-263</t>
  </si>
  <si>
    <t>YO-914</t>
  </si>
  <si>
    <t>FE-430</t>
  </si>
  <si>
    <t>WU-698</t>
  </si>
  <si>
    <t>QA-274</t>
  </si>
  <si>
    <t>SU-936</t>
  </si>
  <si>
    <t>FO-721</t>
  </si>
  <si>
    <t>MU-153</t>
  </si>
  <si>
    <t>GA-185</t>
  </si>
  <si>
    <t>FO-361</t>
  </si>
  <si>
    <t>MO-111</t>
  </si>
  <si>
    <t>SE-508</t>
  </si>
  <si>
    <t>QU-012</t>
  </si>
  <si>
    <t>FO-293</t>
  </si>
  <si>
    <t>JE-579</t>
  </si>
  <si>
    <t>KA-891</t>
  </si>
  <si>
    <t>DA-016</t>
  </si>
  <si>
    <t>JE-991</t>
  </si>
  <si>
    <t>DA-717</t>
  </si>
  <si>
    <t>CE-924</t>
  </si>
  <si>
    <t>RA-577</t>
  </si>
  <si>
    <t>VI-842</t>
  </si>
  <si>
    <t>HA-785</t>
  </si>
  <si>
    <t>BU-735</t>
  </si>
  <si>
    <t>MO-420</t>
  </si>
  <si>
    <t>PO-708</t>
  </si>
  <si>
    <t>TI-301</t>
  </si>
  <si>
    <t>LI-849</t>
  </si>
  <si>
    <t>DO-489</t>
  </si>
  <si>
    <t>NI-631</t>
  </si>
  <si>
    <t>YA-344</t>
  </si>
  <si>
    <t>YE-263</t>
  </si>
  <si>
    <t>TU-381</t>
  </si>
  <si>
    <t>VE-530</t>
  </si>
  <si>
    <t>WI-745</t>
  </si>
  <si>
    <t>XI-879</t>
  </si>
  <si>
    <t>GA-343</t>
  </si>
  <si>
    <t>FE-487</t>
  </si>
  <si>
    <t>YE-533</t>
  </si>
  <si>
    <t>ZI-162</t>
  </si>
  <si>
    <t>CE-871</t>
  </si>
  <si>
    <t>YU-252</t>
  </si>
  <si>
    <t>SE-868</t>
  </si>
  <si>
    <t>WU-799</t>
  </si>
  <si>
    <t>BA-535</t>
  </si>
  <si>
    <t>FA-357</t>
  </si>
  <si>
    <t>LI-627</t>
  </si>
  <si>
    <t>HI-183</t>
  </si>
  <si>
    <t>LO-748</t>
  </si>
  <si>
    <t>ZE-086</t>
  </si>
  <si>
    <t>YE-027</t>
  </si>
  <si>
    <t>XI-631</t>
  </si>
  <si>
    <t>ZE-563</t>
  </si>
  <si>
    <t>NE-112</t>
  </si>
  <si>
    <t>YI-756</t>
  </si>
  <si>
    <t>BO-148</t>
  </si>
  <si>
    <t>ZI-761</t>
  </si>
  <si>
    <t>MA-848</t>
  </si>
  <si>
    <t>SE-619</t>
  </si>
  <si>
    <t>FE-086</t>
  </si>
  <si>
    <t>JA-110</t>
  </si>
  <si>
    <t>NI-251</t>
  </si>
  <si>
    <t>NO-946</t>
  </si>
  <si>
    <t>DO-381</t>
  </si>
  <si>
    <t>YU-600</t>
  </si>
  <si>
    <t>XU-788</t>
  </si>
  <si>
    <t>HI-551</t>
  </si>
  <si>
    <t>JA-456</t>
  </si>
  <si>
    <t>JE-576</t>
  </si>
  <si>
    <t>LI-930</t>
  </si>
  <si>
    <t>LO-346</t>
  </si>
  <si>
    <t>QU-486</t>
  </si>
  <si>
    <t>VO-180</t>
  </si>
  <si>
    <t>VO-640</t>
  </si>
  <si>
    <t>QE-441</t>
  </si>
  <si>
    <t>WO-290</t>
  </si>
  <si>
    <t>CU-880</t>
  </si>
  <si>
    <t>JA-601</t>
  </si>
  <si>
    <t>VA-158</t>
  </si>
  <si>
    <t>FU-652</t>
  </si>
  <si>
    <t>BI-481</t>
  </si>
  <si>
    <t>SU-864</t>
  </si>
  <si>
    <t>LI-661</t>
  </si>
  <si>
    <t>ZA-962</t>
  </si>
  <si>
    <t>LU-837</t>
  </si>
  <si>
    <t>MI-655</t>
  </si>
  <si>
    <t>JE-652</t>
  </si>
  <si>
    <t>MU-523</t>
  </si>
  <si>
    <t>KU-658</t>
  </si>
  <si>
    <t>LA-938</t>
  </si>
  <si>
    <t>FI-383</t>
  </si>
  <si>
    <t>SA-167</t>
  </si>
  <si>
    <t>DO-282</t>
  </si>
  <si>
    <t>JA-148</t>
  </si>
  <si>
    <t>LA-335</t>
  </si>
  <si>
    <t>PI-024</t>
  </si>
  <si>
    <t>BI-860</t>
  </si>
  <si>
    <t>BA-488</t>
  </si>
  <si>
    <t>JE-666</t>
  </si>
  <si>
    <t>PU-115</t>
  </si>
  <si>
    <t>SI-984</t>
  </si>
  <si>
    <t>WO-505</t>
  </si>
  <si>
    <t>BA-325</t>
  </si>
  <si>
    <t>CU-676</t>
  </si>
  <si>
    <t>HO-766</t>
  </si>
  <si>
    <t>ME-934</t>
  </si>
  <si>
    <t>CU-173</t>
  </si>
  <si>
    <t>LA-470</t>
  </si>
  <si>
    <t>LI-761</t>
  </si>
  <si>
    <t>ZO-480</t>
  </si>
  <si>
    <t>LI-065</t>
  </si>
  <si>
    <t>PE-506</t>
  </si>
  <si>
    <t>TE-217</t>
  </si>
  <si>
    <t>ZA-731</t>
  </si>
  <si>
    <t>YI-919</t>
  </si>
  <si>
    <t>FE-247</t>
  </si>
  <si>
    <t>LU-819</t>
  </si>
  <si>
    <t>GA-845</t>
  </si>
  <si>
    <t>XU-806</t>
  </si>
  <si>
    <t>HO-931</t>
  </si>
  <si>
    <t>JE-213</t>
  </si>
  <si>
    <t>SI-559</t>
  </si>
  <si>
    <t>VE-436</t>
  </si>
  <si>
    <t>QI-932</t>
  </si>
  <si>
    <t>YU-193</t>
  </si>
  <si>
    <t>LI-242</t>
  </si>
  <si>
    <t>ZA-477</t>
  </si>
  <si>
    <t>VO-265</t>
  </si>
  <si>
    <t>FA-716</t>
  </si>
  <si>
    <t>TE-239</t>
  </si>
  <si>
    <t>BU-832</t>
  </si>
  <si>
    <t>ZO-274</t>
  </si>
  <si>
    <t>DE-359</t>
  </si>
  <si>
    <t>CI-508</t>
  </si>
  <si>
    <t>YO-170</t>
  </si>
  <si>
    <t>BE-782</t>
  </si>
  <si>
    <t>KI-369</t>
  </si>
  <si>
    <t>BE-871</t>
  </si>
  <si>
    <t>LO-656</t>
  </si>
  <si>
    <t>QE-821</t>
  </si>
  <si>
    <t>MU-307</t>
  </si>
  <si>
    <t>BA-469</t>
  </si>
  <si>
    <t>GO-829</t>
  </si>
  <si>
    <t>ZA-577</t>
  </si>
  <si>
    <t>WU-070</t>
  </si>
  <si>
    <t>YI-194</t>
  </si>
  <si>
    <t>RI-465</t>
  </si>
  <si>
    <t>XA-466</t>
  </si>
  <si>
    <t>QA-952</t>
  </si>
  <si>
    <t>WU-530</t>
  </si>
  <si>
    <t>RA-329</t>
  </si>
  <si>
    <t>LA-614</t>
  </si>
  <si>
    <t>XE-310</t>
  </si>
  <si>
    <t>RO-935</t>
  </si>
  <si>
    <t>NE-665</t>
  </si>
  <si>
    <t>JU-624</t>
  </si>
  <si>
    <t>RA-761</t>
  </si>
  <si>
    <t>MO-511</t>
  </si>
  <si>
    <t>NO-694</t>
  </si>
  <si>
    <t>SI-664</t>
  </si>
  <si>
    <t>KA-577</t>
  </si>
  <si>
    <t>FO-130</t>
  </si>
  <si>
    <t>QI-728</t>
  </si>
  <si>
    <t>CI-115</t>
  </si>
  <si>
    <t>QO-968</t>
  </si>
  <si>
    <t>WI-506</t>
  </si>
  <si>
    <t>NI-703</t>
  </si>
  <si>
    <t>WI-986</t>
  </si>
  <si>
    <t>BI-428</t>
  </si>
  <si>
    <t>KE-945</t>
  </si>
  <si>
    <t>GA-633</t>
  </si>
  <si>
    <t>HO-686</t>
  </si>
  <si>
    <t>XI-654</t>
  </si>
  <si>
    <t>CI-107</t>
  </si>
  <si>
    <t>DE-278</t>
  </si>
  <si>
    <t>QI-925</t>
  </si>
  <si>
    <t>RI-374</t>
  </si>
  <si>
    <t>XI-150</t>
  </si>
  <si>
    <t>KU-519</t>
  </si>
  <si>
    <t>NA-796</t>
  </si>
  <si>
    <t>HU-186</t>
  </si>
  <si>
    <t>KA-016</t>
  </si>
  <si>
    <t>JE-559</t>
  </si>
  <si>
    <t>GU-032</t>
  </si>
  <si>
    <t>VU-277</t>
  </si>
  <si>
    <t>FU-311</t>
  </si>
  <si>
    <t>BO-534</t>
  </si>
  <si>
    <t>TO-128</t>
  </si>
  <si>
    <t>DI-856</t>
  </si>
  <si>
    <t>TO-871</t>
  </si>
  <si>
    <t>ZU-219</t>
  </si>
  <si>
    <t>HE-793</t>
  </si>
  <si>
    <t>TA-148</t>
  </si>
  <si>
    <t>NE-677</t>
  </si>
  <si>
    <t>VI-148</t>
  </si>
  <si>
    <t>NE-201</t>
  </si>
  <si>
    <t>KU-823</t>
  </si>
  <si>
    <t>TA-540</t>
  </si>
  <si>
    <t>NO-510</t>
  </si>
  <si>
    <t>WA-326</t>
  </si>
  <si>
    <t>DE-925</t>
  </si>
  <si>
    <t>PO-847</t>
  </si>
  <si>
    <t>CI-068</t>
  </si>
  <si>
    <t>TU-552</t>
  </si>
  <si>
    <t>JU-279</t>
  </si>
  <si>
    <t>NE-402</t>
  </si>
  <si>
    <t>DE-466</t>
  </si>
  <si>
    <t>VE-572</t>
  </si>
  <si>
    <t>GU-738</t>
  </si>
  <si>
    <t>RA-087</t>
  </si>
  <si>
    <t>VU-021</t>
  </si>
  <si>
    <t>YE-492</t>
  </si>
  <si>
    <t>CO-342</t>
  </si>
  <si>
    <t>TE-807</t>
  </si>
  <si>
    <t>RA-055</t>
  </si>
  <si>
    <t>JO-655</t>
  </si>
  <si>
    <t>CO-255</t>
  </si>
  <si>
    <t>SU-295</t>
  </si>
  <si>
    <t>VE-603</t>
  </si>
  <si>
    <t>SE-471</t>
  </si>
  <si>
    <t>LU-919</t>
  </si>
  <si>
    <t>QE-502</t>
  </si>
  <si>
    <t>TO-636</t>
  </si>
  <si>
    <t>XI-910</t>
  </si>
  <si>
    <t>WU-655</t>
  </si>
  <si>
    <t>LU-706</t>
  </si>
  <si>
    <t>VE-027</t>
  </si>
  <si>
    <t>PO-777</t>
  </si>
  <si>
    <t>LE-130</t>
  </si>
  <si>
    <t>SI-461</t>
  </si>
  <si>
    <t>BO-084</t>
  </si>
  <si>
    <t>DU-624</t>
  </si>
  <si>
    <t>BA-693</t>
  </si>
  <si>
    <t>LU-111</t>
  </si>
  <si>
    <t>MI-765</t>
  </si>
  <si>
    <t>RO-138</t>
  </si>
  <si>
    <t>FU-680</t>
  </si>
  <si>
    <t>DO-061</t>
  </si>
  <si>
    <t>NI-421</t>
  </si>
  <si>
    <t>HI-436</t>
  </si>
  <si>
    <t>CU-672</t>
  </si>
  <si>
    <t>WO-345</t>
  </si>
  <si>
    <t>HO-378</t>
  </si>
  <si>
    <t>MO-394</t>
  </si>
  <si>
    <t>YE-942</t>
  </si>
  <si>
    <t>RU-732</t>
  </si>
  <si>
    <t>PO-578</t>
  </si>
  <si>
    <t>LO-793</t>
  </si>
  <si>
    <t>KI-852</t>
  </si>
  <si>
    <t>ZE-940</t>
  </si>
  <si>
    <t>LI-668</t>
  </si>
  <si>
    <t>BA-234</t>
  </si>
  <si>
    <t>PI-476</t>
  </si>
  <si>
    <t>PE-569</t>
  </si>
  <si>
    <t>CO-094</t>
  </si>
  <si>
    <t>CI-466</t>
  </si>
  <si>
    <t>GO-090</t>
  </si>
  <si>
    <t>DE-193</t>
  </si>
  <si>
    <t>XO-317</t>
  </si>
  <si>
    <t>HE-970</t>
  </si>
  <si>
    <t>YO-864</t>
  </si>
  <si>
    <t>SU-414</t>
  </si>
  <si>
    <t>YA-628</t>
  </si>
  <si>
    <t>YA-988</t>
  </si>
  <si>
    <t>MU-637</t>
  </si>
  <si>
    <t>TU-557</t>
  </si>
  <si>
    <t>LI-196</t>
  </si>
  <si>
    <t>PU-357</t>
  </si>
  <si>
    <t>NE-713</t>
  </si>
  <si>
    <t>QA-905</t>
  </si>
  <si>
    <t>BE-789</t>
  </si>
  <si>
    <t>XI-095</t>
  </si>
  <si>
    <t>VO-189</t>
  </si>
  <si>
    <t>NA-198</t>
  </si>
  <si>
    <t>BA-626</t>
  </si>
  <si>
    <t>TA-462</t>
  </si>
  <si>
    <t>ZE-599</t>
  </si>
  <si>
    <t>QA-544</t>
  </si>
  <si>
    <t>VU-525</t>
  </si>
  <si>
    <t>DA-368</t>
  </si>
  <si>
    <t>PI-960</t>
  </si>
  <si>
    <t>VE-974</t>
  </si>
  <si>
    <t>DO-007</t>
  </si>
  <si>
    <t>KU-179</t>
  </si>
  <si>
    <t>RE-674</t>
  </si>
  <si>
    <t>RA-510</t>
  </si>
  <si>
    <t>VU-088</t>
  </si>
  <si>
    <t>haszonkulcs</t>
  </si>
  <si>
    <t>eladási ár</t>
  </si>
  <si>
    <t>beszerzési ár</t>
  </si>
  <si>
    <t>termékkód</t>
  </si>
  <si>
    <t>Ha a fizetés kisebb, mint kettőszáz-ezer Forint,</t>
  </si>
  <si>
    <t>HA függvénnyel!</t>
  </si>
  <si>
    <t>Zöldségesek vagyunk. Gyümölcsöt vásárolunk a nagybani piacon.</t>
  </si>
  <si>
    <t>Vagy ládásan vásárolunk, vagy egy kilós hálós csomagolásban!</t>
  </si>
  <si>
    <t>egy ládával vásárolunk!</t>
  </si>
  <si>
    <t>Számoljuk ki az E oszlopban, mennyit fizetünk, ha ugyan ezt a</t>
  </si>
  <si>
    <t>mennyiséget hálós kiszerelésben vásárolnánk meg!</t>
  </si>
  <si>
    <t>Számoljuk ki az F oszlopban, hány Forinttal fizetünk többet, egy</t>
  </si>
  <si>
    <t>kilogram gyümölcsért, ha hálósan és nem ládásan vásárolunk!</t>
  </si>
  <si>
    <t>A ládában az alul lévő gyümölcsök megnyomódnak. Ez körül-</t>
  </si>
  <si>
    <t>belül a ládában lévő mennyiség öt százaléka. Ezeket a gyümöl-</t>
  </si>
  <si>
    <t>csöket nem tudjuk eladni.</t>
  </si>
  <si>
    <t>kezik egy láda vásárlásakor a megnyomódott gyümölcsök miatt!</t>
  </si>
  <si>
    <t>A ládás ár (C oszlop) tartalmazza a láda árát is. A hálós csomago-</t>
  </si>
  <si>
    <t>lásért harminc forintot kell fizetnünk.</t>
  </si>
  <si>
    <t xml:space="preserve">Számoljuk ki a D oszlopban hány kilogram gyümölcsöt kapunk, ha </t>
  </si>
  <si>
    <t>Vállaltunk aktuális megrendeléseit tartalmazza a táblázat.</t>
  </si>
  <si>
    <t>A megrendelést mi szállítjuk ki a megrendelő telephelyére.</t>
  </si>
  <si>
    <t xml:space="preserve">Ezért, a távolságtól függetlenül, plusz száz darabonként hét- </t>
  </si>
  <si>
    <t>százötven Forintot számolunk fel.</t>
  </si>
  <si>
    <t>A megrendelők a számla összegét három hónap alatt, három</t>
  </si>
  <si>
    <t>egyenlő részletben egyenlítik ki!</t>
  </si>
  <si>
    <t>Egy házi-pénztár naplóját látjuk. A kollégák, Kati, Pali, Réka, Béla</t>
  </si>
  <si>
    <t xml:space="preserve">és Géza vehetnek fel pénzt a kasszából. Az összeg negatív számként </t>
  </si>
  <si>
    <t>kerül feljegyzésre. Mikor elszámolnak, a visszahozott maradékot</t>
  </si>
  <si>
    <t>plusz számként írtuk be a táblázatba.</t>
  </si>
  <si>
    <t>A nullára kiürült pénztárba három milliót tesz a tulajdonos (C1).</t>
  </si>
  <si>
    <t>Ezt mindig megismétli, ha már nagyon kifogyóban van a pénz (C47, C86).</t>
  </si>
  <si>
    <t>A D2 cellától kezdődően írassuk ki a felvételt, illetve az elszámolást</t>
  </si>
  <si>
    <t>követő egyenleget!</t>
  </si>
  <si>
    <t>Vállalatunk termékenként eltérő hasznonkulcssal árul.</t>
  </si>
  <si>
    <t>Számoljuk ki egy tizedes pontossággal, hány százalék a</t>
  </si>
  <si>
    <t>haszna a vállalatnak az egyes termékeken!</t>
  </si>
  <si>
    <t>havi
fizetése</t>
  </si>
  <si>
    <t>alacsony
fizetésü-e</t>
  </si>
  <si>
    <t>akkor az összeg melletti cellában az IGAZ, különben</t>
  </si>
  <si>
    <t>a HAMIS logikai érték álljon!</t>
  </si>
  <si>
    <t>A műveletet összehasonlítással oldjuk meg, ne a</t>
  </si>
  <si>
    <r>
      <t>ár</t>
    </r>
    <r>
      <rPr>
        <sz val="9"/>
        <rFont val="Calibri"/>
        <family val="2"/>
        <charset val="238"/>
        <scheme val="minor"/>
      </rPr>
      <t xml:space="preserve"> (Ft)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</si>
  <si>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</si>
  <si>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</si>
  <si>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</si>
  <si>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</si>
  <si>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</si>
  <si>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</si>
  <si>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</si>
  <si>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</si>
  <si>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</si>
  <si>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</si>
  <si>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</si>
  <si>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</si>
  <si>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</si>
  <si>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bevételek göngyölítve</t>
  </si>
  <si>
    <t>a bevétel változása az előző hónaphoz képest</t>
  </si>
  <si>
    <t>a bevétel százalékos változása az előző hónaphoz képest</t>
  </si>
  <si>
    <t>Jelenítsük meg a méreteket úgy, ahogy</t>
  </si>
  <si>
    <t>az IKEA katalógusban szokás (90*160*40)!</t>
  </si>
  <si>
    <t>Az év hányadik napja van ma?</t>
  </si>
  <si>
    <t>írja be a dátumokat, ne hivatkozzon rájuk!</t>
  </si>
  <si>
    <t>Az alábbi két kérdés képlet-válaszába</t>
  </si>
  <si>
    <t>Számítsa ki mikor lesz harmincezer napos!</t>
  </si>
  <si>
    <t>a járat helyben cellájában az IGAZ, különben</t>
  </si>
  <si>
    <t>Ha az induló és a cél állomás azonos, akkor</t>
  </si>
  <si>
    <t xml:space="preserve">Számoljuk ki hány nap </t>
  </si>
  <si>
    <t>múlva járnak le a lekötések!</t>
  </si>
  <si>
    <t>növekedett-e
az egyenleg</t>
  </si>
  <si>
    <t>Ha az előző havi egyenleghez képest növekedett</t>
  </si>
  <si>
    <t>a számlán tartott összeg akkor a D oszlop cellájában</t>
  </si>
  <si>
    <t>IGAZ, különben HAMIS logikai érték álljon!</t>
  </si>
  <si>
    <t xml:space="preserve">Az összes szavazat hány százalékát nyerték el az egyes </t>
  </si>
  <si>
    <t xml:space="preserve">pártok? A szavazatok összesítése és az arány képzése </t>
  </si>
  <si>
    <t>egyetlen képletben álljon!</t>
  </si>
  <si>
    <t>A munkatársak egységesen tizenöt százalék</t>
  </si>
  <si>
    <t>fizetés-emelést kaptak. Számoljuk ki az E osz-</t>
  </si>
  <si>
    <t>lopban az eredeti fizetésüket!</t>
  </si>
  <si>
    <t xml:space="preserve">Számoljuk ki hány nap  </t>
  </si>
  <si>
    <t>múlva fejeződik be a kúra!</t>
  </si>
  <si>
    <t>teljes név magyarosan</t>
  </si>
  <si>
    <t>Számoljuk ki a G oszlopban, hány Forint veszteségünk kelet-</t>
  </si>
  <si>
    <t>Centrum Pártok Uniója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</si>
</sst>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#,##0\ &quot;Ft&quot;;[Red]\-#,##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164" formatCode="#,##0\ &quot;Ft&quot;"/>
    <numFmt numFmtId="165" formatCode="#\ ######\ ####"/>
    <numFmt numFmtId="166" formatCode="0000\ 0000"/>
    <numFmt numFmtId="167" formatCode="#,##0_ ;[Red]\-#,##0\ "/>
    <numFmt numFmtId="168" formatCode="0,000\ &quot;Ft&quot;"/>
  </numFmts>
  <fonts count="15" x14ac:knownFonts="1">
    <font>
      <sz val="9"/>
      <name val="Calibri"/>
      <family val="2"/>
      <charset val="238"/>
      <scheme val="minor"/>
    </font>
    <font>
      <sz val="8"/>
      <name val="Tahoma"/>
      <family val="2"/>
      <charset val="238"/>
    </font>
    <font>
      <sz val="8"/>
      <name val="Tahoma"/>
      <family val="2"/>
      <charset val="238"/>
    </font>
    <font>
      <b/>
      <sz val="9"/>
      <color indexed="6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12"/>
      <name val="Calibri"/>
      <family val="2"/>
      <charset val="238"/>
      <scheme val="minor"/>
    </font>
    <font>
      <b/>
      <sz val="9"/>
      <color indexed="53"/>
      <name val="Calibri"/>
      <family val="2"/>
      <charset val="238"/>
      <scheme val="minor"/>
    </font>
    <font>
      <b/>
      <sz val="9"/>
      <color indexed="23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indexed="2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right" indent="3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 indent="1"/>
    </xf>
    <xf numFmtId="0" fontId="0" fillId="0" borderId="0" xfId="0" quotePrefix="1" applyFont="1"/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vertical="center" wrapText="1" indent="1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6" fontId="4" fillId="0" borderId="3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indent="2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right" indent="2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Font="1" applyFill="1" applyBorder="1"/>
    <xf numFmtId="0" fontId="10" fillId="3" borderId="4" xfId="0" applyFont="1" applyFill="1" applyBorder="1" applyAlignment="1">
      <alignment horizontal="left" indent="1"/>
    </xf>
    <xf numFmtId="0" fontId="10" fillId="3" borderId="5" xfId="0" applyFont="1" applyFill="1" applyBorder="1" applyAlignment="1">
      <alignment horizontal="left" indent="1"/>
    </xf>
    <xf numFmtId="0" fontId="10" fillId="3" borderId="6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4" fillId="0" borderId="0" xfId="0" applyFont="1" applyAlignment="1">
      <alignment horizontal="center" vertical="center" wrapText="1"/>
    </xf>
    <xf numFmtId="9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8" fillId="0" borderId="0" xfId="0" applyNumberFormat="1" applyFont="1" applyAlignment="1"/>
    <xf numFmtId="3" fontId="0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/>
    <xf numFmtId="0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8" fontId="0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168" fontId="4" fillId="0" borderId="0" xfId="0" applyNumberFormat="1" applyFont="1" applyBorder="1" applyAlignment="1">
      <alignment horizontal="center"/>
    </xf>
    <xf numFmtId="168" fontId="0" fillId="2" borderId="9" xfId="0" applyNumberFormat="1" applyFont="1" applyFill="1" applyBorder="1" applyAlignment="1">
      <alignment horizontal="center" vertical="center" wrapText="1"/>
    </xf>
    <xf numFmtId="168" fontId="0" fillId="2" borderId="2" xfId="0" applyNumberFormat="1" applyFont="1" applyFill="1" applyBorder="1" applyAlignment="1">
      <alignment horizontal="center" vertical="center" wrapText="1"/>
    </xf>
    <xf numFmtId="168" fontId="0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/>
    </xf>
    <xf numFmtId="14" fontId="0" fillId="0" borderId="0" xfId="0" applyNumberFormat="1" applyFont="1"/>
    <xf numFmtId="3" fontId="0" fillId="0" borderId="0" xfId="0" applyNumberFormat="1" applyFont="1" applyAlignment="1">
      <alignment horizontal="right" indent="2"/>
    </xf>
    <xf numFmtId="3" fontId="0" fillId="2" borderId="0" xfId="0" applyNumberFormat="1" applyFont="1" applyFill="1" applyAlignment="1">
      <alignment horizontal="right" indent="2"/>
    </xf>
    <xf numFmtId="164" fontId="0" fillId="0" borderId="0" xfId="0" applyNumberFormat="1" applyFont="1" applyAlignment="1">
      <alignment horizontal="right" indent="1"/>
    </xf>
    <xf numFmtId="0" fontId="13" fillId="0" borderId="0" xfId="0" applyFont="1"/>
    <xf numFmtId="0" fontId="14" fillId="0" borderId="0" xfId="0" applyFont="1"/>
    <xf numFmtId="0" fontId="14" fillId="0" borderId="0" xfId="0" applyFont="1" applyBorder="1" applyAlignment="1">
      <alignment vertical="center"/>
    </xf>
    <xf numFmtId="0" fontId="14" fillId="0" borderId="0" xfId="0" applyFont="1" applyBorder="1"/>
    <xf numFmtId="0" fontId="14" fillId="0" borderId="0" xfId="0" applyFont="1" applyFill="1" applyBorder="1"/>
    <xf numFmtId="168" fontId="4" fillId="0" borderId="0" xfId="0" applyNumberFormat="1" applyFont="1" applyBorder="1" applyAlignment="1">
      <alignment horizontal="center" vertical="center" wrapText="1"/>
    </xf>
    <xf numFmtId="0" fontId="0" fillId="0" borderId="3" xfId="0" applyFont="1" applyBorder="1"/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right" inden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0" fillId="0" borderId="10" xfId="0" applyNumberFormat="1" applyFont="1" applyBorder="1"/>
  </cellXfs>
  <cellStyles count="3">
    <cellStyle name="Ezres [0]" xfId="1" builtinId="6" hidden="1"/>
    <cellStyle name="Normál" xfId="0" builtinId="0" customBuiltin="1"/>
    <cellStyle name="Pénznem [0]" xfId="2" builtinId="7" hidde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tabSelected="1" workbookViewId="0">
      <selection activeCell="G23" sqref="G23"/>
    </sheetView>
  </sheetViews>
  <sheetFormatPr defaultRowHeight="12" x14ac:dyDescent="0.2"/>
  <cols>
    <col min="1" max="1" width="18.83203125" style="1" customWidth="1"/>
    <col min="2" max="2" width="15.83203125" style="5" customWidth="1"/>
    <col min="3" max="3" width="15.83203125" style="1" customWidth="1"/>
    <col min="4" max="16384" width="9.33203125" style="1"/>
  </cols>
  <sheetData>
    <row r="1" spans="1:6" ht="27" customHeight="1" x14ac:dyDescent="0.2">
      <c r="A1" s="21" t="s">
        <v>1174</v>
      </c>
      <c r="B1" s="21" t="s">
        <v>5456</v>
      </c>
      <c r="C1" s="22" t="s">
        <v>5457</v>
      </c>
    </row>
    <row r="2" spans="1:6" x14ac:dyDescent="0.2">
      <c r="A2" s="2" t="s">
        <v>1179</v>
      </c>
      <c r="B2" s="23">
        <v>310000</v>
      </c>
    </row>
    <row r="3" spans="1:6" x14ac:dyDescent="0.2">
      <c r="A3" s="2" t="s">
        <v>1180</v>
      </c>
      <c r="B3" s="23">
        <v>230000</v>
      </c>
    </row>
    <row r="4" spans="1:6" x14ac:dyDescent="0.2">
      <c r="A4" s="2" t="s">
        <v>1181</v>
      </c>
      <c r="B4" s="23">
        <v>350000</v>
      </c>
      <c r="F4" s="71" t="s">
        <v>5423</v>
      </c>
    </row>
    <row r="5" spans="1:6" x14ac:dyDescent="0.2">
      <c r="A5" s="2" t="s">
        <v>1182</v>
      </c>
      <c r="B5" s="23">
        <v>160000</v>
      </c>
      <c r="F5" s="71" t="s">
        <v>5458</v>
      </c>
    </row>
    <row r="6" spans="1:6" x14ac:dyDescent="0.2">
      <c r="A6" s="2" t="s">
        <v>1183</v>
      </c>
      <c r="B6" s="23">
        <v>455000</v>
      </c>
      <c r="F6" s="71" t="s">
        <v>5459</v>
      </c>
    </row>
    <row r="7" spans="1:6" x14ac:dyDescent="0.2">
      <c r="A7" s="2" t="s">
        <v>1184</v>
      </c>
      <c r="B7" s="23">
        <v>300000</v>
      </c>
    </row>
    <row r="8" spans="1:6" x14ac:dyDescent="0.2">
      <c r="A8" s="2" t="s">
        <v>1185</v>
      </c>
      <c r="B8" s="23">
        <v>195000</v>
      </c>
      <c r="F8" s="72" t="s">
        <v>5460</v>
      </c>
    </row>
    <row r="9" spans="1:6" x14ac:dyDescent="0.2">
      <c r="A9" s="2" t="s">
        <v>1186</v>
      </c>
      <c r="B9" s="23">
        <v>150000</v>
      </c>
      <c r="F9" s="72" t="s">
        <v>5424</v>
      </c>
    </row>
    <row r="10" spans="1:6" x14ac:dyDescent="0.2">
      <c r="A10" s="2" t="s">
        <v>1187</v>
      </c>
      <c r="B10" s="23">
        <v>210000</v>
      </c>
    </row>
    <row r="11" spans="1:6" x14ac:dyDescent="0.2">
      <c r="A11" s="2" t="s">
        <v>1188</v>
      </c>
      <c r="B11" s="23">
        <v>310000</v>
      </c>
    </row>
    <row r="12" spans="1:6" x14ac:dyDescent="0.2">
      <c r="A12" s="2" t="s">
        <v>1189</v>
      </c>
      <c r="B12" s="23">
        <v>170000</v>
      </c>
    </row>
    <row r="13" spans="1:6" x14ac:dyDescent="0.2">
      <c r="A13" s="2" t="s">
        <v>1190</v>
      </c>
      <c r="B13" s="23">
        <v>290000</v>
      </c>
    </row>
    <row r="14" spans="1:6" x14ac:dyDescent="0.2">
      <c r="A14" s="2" t="s">
        <v>1191</v>
      </c>
      <c r="B14" s="23">
        <v>480000</v>
      </c>
    </row>
    <row r="15" spans="1:6" x14ac:dyDescent="0.2">
      <c r="A15" s="2" t="s">
        <v>1192</v>
      </c>
      <c r="B15" s="23">
        <v>285000</v>
      </c>
    </row>
    <row r="16" spans="1:6" x14ac:dyDescent="0.2">
      <c r="A16" s="2" t="s">
        <v>1193</v>
      </c>
      <c r="B16" s="23">
        <v>170000</v>
      </c>
    </row>
    <row r="17" spans="1:2" x14ac:dyDescent="0.2">
      <c r="A17" s="2" t="s">
        <v>1194</v>
      </c>
      <c r="B17" s="23">
        <v>210000</v>
      </c>
    </row>
    <row r="18" spans="1:2" x14ac:dyDescent="0.2">
      <c r="A18" s="2" t="s">
        <v>1195</v>
      </c>
      <c r="B18" s="23">
        <v>225000</v>
      </c>
    </row>
    <row r="19" spans="1:2" x14ac:dyDescent="0.2">
      <c r="A19" s="2" t="s">
        <v>1196</v>
      </c>
      <c r="B19" s="23">
        <v>185000</v>
      </c>
    </row>
    <row r="20" spans="1:2" x14ac:dyDescent="0.2">
      <c r="A20" s="2" t="s">
        <v>1197</v>
      </c>
      <c r="B20" s="23">
        <v>435000</v>
      </c>
    </row>
    <row r="21" spans="1:2" x14ac:dyDescent="0.2">
      <c r="A21" s="2" t="s">
        <v>1198</v>
      </c>
      <c r="B21" s="23">
        <v>390000</v>
      </c>
    </row>
    <row r="22" spans="1:2" x14ac:dyDescent="0.2">
      <c r="A22" s="2" t="s">
        <v>1199</v>
      </c>
      <c r="B22" s="23">
        <v>370000</v>
      </c>
    </row>
    <row r="23" spans="1:2" x14ac:dyDescent="0.2">
      <c r="A23" s="2" t="s">
        <v>1200</v>
      </c>
      <c r="B23" s="23">
        <v>275000</v>
      </c>
    </row>
    <row r="24" spans="1:2" x14ac:dyDescent="0.2">
      <c r="A24" s="2" t="s">
        <v>1201</v>
      </c>
      <c r="B24" s="23">
        <v>205000</v>
      </c>
    </row>
    <row r="25" spans="1:2" x14ac:dyDescent="0.2">
      <c r="A25" s="2" t="s">
        <v>1202</v>
      </c>
      <c r="B25" s="23">
        <v>485000</v>
      </c>
    </row>
    <row r="26" spans="1:2" x14ac:dyDescent="0.2">
      <c r="A26" s="2" t="s">
        <v>1203</v>
      </c>
      <c r="B26" s="23">
        <v>120000</v>
      </c>
    </row>
    <row r="27" spans="1:2" x14ac:dyDescent="0.2">
      <c r="A27" s="2" t="s">
        <v>1204</v>
      </c>
      <c r="B27" s="23">
        <v>495000</v>
      </c>
    </row>
    <row r="28" spans="1:2" x14ac:dyDescent="0.2">
      <c r="A28" s="2" t="s">
        <v>1205</v>
      </c>
      <c r="B28" s="23">
        <v>300000</v>
      </c>
    </row>
    <row r="29" spans="1:2" x14ac:dyDescent="0.2">
      <c r="A29" s="2" t="s">
        <v>1206</v>
      </c>
      <c r="B29" s="23">
        <v>235000</v>
      </c>
    </row>
    <row r="30" spans="1:2" x14ac:dyDescent="0.2">
      <c r="A30" s="2" t="s">
        <v>1207</v>
      </c>
      <c r="B30" s="23">
        <v>400000</v>
      </c>
    </row>
    <row r="31" spans="1:2" x14ac:dyDescent="0.2">
      <c r="A31" s="2" t="s">
        <v>1208</v>
      </c>
      <c r="B31" s="23">
        <v>250000</v>
      </c>
    </row>
    <row r="32" spans="1:2" x14ac:dyDescent="0.2">
      <c r="A32" s="2" t="s">
        <v>1209</v>
      </c>
      <c r="B32" s="23">
        <v>205000</v>
      </c>
    </row>
    <row r="33" spans="1:2" x14ac:dyDescent="0.2">
      <c r="A33" s="2" t="s">
        <v>1210</v>
      </c>
      <c r="B33" s="23">
        <v>295000</v>
      </c>
    </row>
    <row r="34" spans="1:2" x14ac:dyDescent="0.2">
      <c r="A34" s="2" t="s">
        <v>1211</v>
      </c>
      <c r="B34" s="23">
        <v>140000</v>
      </c>
    </row>
    <row r="35" spans="1:2" x14ac:dyDescent="0.2">
      <c r="A35" s="2" t="s">
        <v>1212</v>
      </c>
      <c r="B35" s="23">
        <v>410000</v>
      </c>
    </row>
    <row r="36" spans="1:2" x14ac:dyDescent="0.2">
      <c r="A36" s="2" t="s">
        <v>1213</v>
      </c>
      <c r="B36" s="23">
        <v>485000</v>
      </c>
    </row>
    <row r="37" spans="1:2" x14ac:dyDescent="0.2">
      <c r="A37" s="2" t="s">
        <v>1214</v>
      </c>
      <c r="B37" s="23">
        <v>305000</v>
      </c>
    </row>
    <row r="38" spans="1:2" x14ac:dyDescent="0.2">
      <c r="A38" s="2" t="s">
        <v>1215</v>
      </c>
      <c r="B38" s="23">
        <v>340000</v>
      </c>
    </row>
    <row r="39" spans="1:2" x14ac:dyDescent="0.2">
      <c r="A39" s="2" t="s">
        <v>1216</v>
      </c>
      <c r="B39" s="23">
        <v>310000</v>
      </c>
    </row>
    <row r="40" spans="1:2" x14ac:dyDescent="0.2">
      <c r="A40" s="2" t="s">
        <v>1217</v>
      </c>
      <c r="B40" s="23">
        <v>315000</v>
      </c>
    </row>
    <row r="41" spans="1:2" x14ac:dyDescent="0.2">
      <c r="A41" s="2" t="s">
        <v>1218</v>
      </c>
      <c r="B41" s="23">
        <v>445000</v>
      </c>
    </row>
    <row r="42" spans="1:2" x14ac:dyDescent="0.2">
      <c r="A42" s="2" t="s">
        <v>1219</v>
      </c>
      <c r="B42" s="23">
        <v>145000</v>
      </c>
    </row>
    <row r="43" spans="1:2" x14ac:dyDescent="0.2">
      <c r="A43" s="2" t="s">
        <v>1220</v>
      </c>
      <c r="B43" s="23">
        <v>285000</v>
      </c>
    </row>
    <row r="44" spans="1:2" x14ac:dyDescent="0.2">
      <c r="A44" s="2" t="s">
        <v>1221</v>
      </c>
      <c r="B44" s="23">
        <v>220000</v>
      </c>
    </row>
    <row r="45" spans="1:2" x14ac:dyDescent="0.2">
      <c r="A45" s="2" t="s">
        <v>1222</v>
      </c>
      <c r="B45" s="23">
        <v>240000</v>
      </c>
    </row>
    <row r="46" spans="1:2" x14ac:dyDescent="0.2">
      <c r="A46" s="2" t="s">
        <v>1223</v>
      </c>
      <c r="B46" s="23">
        <v>265000</v>
      </c>
    </row>
    <row r="47" spans="1:2" x14ac:dyDescent="0.2">
      <c r="A47" s="2" t="s">
        <v>1224</v>
      </c>
      <c r="B47" s="23">
        <v>240000</v>
      </c>
    </row>
    <row r="48" spans="1:2" x14ac:dyDescent="0.2">
      <c r="A48" s="2" t="s">
        <v>1225</v>
      </c>
      <c r="B48" s="23">
        <v>430000</v>
      </c>
    </row>
    <row r="49" spans="1:2" x14ac:dyDescent="0.2">
      <c r="A49" s="2" t="s">
        <v>1226</v>
      </c>
      <c r="B49" s="23">
        <v>295000</v>
      </c>
    </row>
    <row r="50" spans="1:2" x14ac:dyDescent="0.2">
      <c r="A50" s="2" t="s">
        <v>1227</v>
      </c>
      <c r="B50" s="23">
        <v>450000</v>
      </c>
    </row>
    <row r="51" spans="1:2" x14ac:dyDescent="0.2">
      <c r="A51" s="2" t="s">
        <v>1228</v>
      </c>
      <c r="B51" s="23">
        <v>290000</v>
      </c>
    </row>
    <row r="52" spans="1:2" x14ac:dyDescent="0.2">
      <c r="A52" s="2" t="s">
        <v>1229</v>
      </c>
      <c r="B52" s="23">
        <v>335000</v>
      </c>
    </row>
    <row r="53" spans="1:2" x14ac:dyDescent="0.2">
      <c r="A53" s="2" t="s">
        <v>1230</v>
      </c>
      <c r="B53" s="23">
        <v>195000</v>
      </c>
    </row>
    <row r="54" spans="1:2" x14ac:dyDescent="0.2">
      <c r="A54" s="2" t="s">
        <v>1231</v>
      </c>
      <c r="B54" s="23">
        <v>175000</v>
      </c>
    </row>
    <row r="55" spans="1:2" x14ac:dyDescent="0.2">
      <c r="A55" s="2" t="s">
        <v>1232</v>
      </c>
      <c r="B55" s="23">
        <v>490000</v>
      </c>
    </row>
    <row r="56" spans="1:2" x14ac:dyDescent="0.2">
      <c r="A56" s="2" t="s">
        <v>1233</v>
      </c>
      <c r="B56" s="23">
        <v>110000</v>
      </c>
    </row>
    <row r="57" spans="1:2" x14ac:dyDescent="0.2">
      <c r="A57" s="2" t="s">
        <v>1234</v>
      </c>
      <c r="B57" s="23">
        <v>145000</v>
      </c>
    </row>
    <row r="58" spans="1:2" x14ac:dyDescent="0.2">
      <c r="A58" s="2" t="s">
        <v>1235</v>
      </c>
      <c r="B58" s="23">
        <v>285000</v>
      </c>
    </row>
    <row r="59" spans="1:2" x14ac:dyDescent="0.2">
      <c r="A59" s="2" t="s">
        <v>1236</v>
      </c>
      <c r="B59" s="23">
        <v>210000</v>
      </c>
    </row>
    <row r="60" spans="1:2" x14ac:dyDescent="0.2">
      <c r="A60" s="2" t="s">
        <v>1237</v>
      </c>
      <c r="B60" s="23">
        <v>125000</v>
      </c>
    </row>
    <row r="61" spans="1:2" x14ac:dyDescent="0.2">
      <c r="A61" s="2" t="s">
        <v>1238</v>
      </c>
      <c r="B61" s="23">
        <v>450000</v>
      </c>
    </row>
    <row r="62" spans="1:2" x14ac:dyDescent="0.2">
      <c r="A62" s="2" t="s">
        <v>1239</v>
      </c>
      <c r="B62" s="23">
        <v>475000</v>
      </c>
    </row>
    <row r="63" spans="1:2" x14ac:dyDescent="0.2">
      <c r="A63" s="2" t="s">
        <v>1240</v>
      </c>
      <c r="B63" s="23">
        <v>310000</v>
      </c>
    </row>
    <row r="64" spans="1:2" x14ac:dyDescent="0.2">
      <c r="A64" s="2" t="s">
        <v>1241</v>
      </c>
      <c r="B64" s="23">
        <v>185000</v>
      </c>
    </row>
    <row r="65" spans="1:2" x14ac:dyDescent="0.2">
      <c r="A65" s="2" t="s">
        <v>1242</v>
      </c>
      <c r="B65" s="23">
        <v>255000</v>
      </c>
    </row>
    <row r="66" spans="1:2" x14ac:dyDescent="0.2">
      <c r="A66" s="2" t="s">
        <v>1243</v>
      </c>
      <c r="B66" s="23">
        <v>110000</v>
      </c>
    </row>
    <row r="67" spans="1:2" x14ac:dyDescent="0.2">
      <c r="A67" s="2" t="s">
        <v>1244</v>
      </c>
      <c r="B67" s="23">
        <v>245000</v>
      </c>
    </row>
    <row r="68" spans="1:2" x14ac:dyDescent="0.2">
      <c r="A68" s="2" t="s">
        <v>1245</v>
      </c>
      <c r="B68" s="23">
        <v>270000</v>
      </c>
    </row>
    <row r="69" spans="1:2" x14ac:dyDescent="0.2">
      <c r="A69" s="2" t="s">
        <v>1246</v>
      </c>
      <c r="B69" s="23">
        <v>425000</v>
      </c>
    </row>
    <row r="70" spans="1:2" x14ac:dyDescent="0.2">
      <c r="A70" s="2" t="s">
        <v>1247</v>
      </c>
      <c r="B70" s="23">
        <v>485000</v>
      </c>
    </row>
    <row r="71" spans="1:2" x14ac:dyDescent="0.2">
      <c r="A71" s="2" t="s">
        <v>1248</v>
      </c>
      <c r="B71" s="23">
        <v>190000</v>
      </c>
    </row>
    <row r="72" spans="1:2" x14ac:dyDescent="0.2">
      <c r="A72" s="2" t="s">
        <v>1249</v>
      </c>
      <c r="B72" s="23">
        <v>480000</v>
      </c>
    </row>
    <row r="73" spans="1:2" x14ac:dyDescent="0.2">
      <c r="A73" s="2" t="s">
        <v>1250</v>
      </c>
      <c r="B73" s="23">
        <v>180000</v>
      </c>
    </row>
    <row r="74" spans="1:2" x14ac:dyDescent="0.2">
      <c r="A74" s="2" t="s">
        <v>1251</v>
      </c>
      <c r="B74" s="23">
        <v>335000</v>
      </c>
    </row>
    <row r="75" spans="1:2" x14ac:dyDescent="0.2">
      <c r="A75" s="2" t="s">
        <v>1252</v>
      </c>
      <c r="B75" s="23">
        <v>350000</v>
      </c>
    </row>
    <row r="76" spans="1:2" x14ac:dyDescent="0.2">
      <c r="A76" s="2" t="s">
        <v>1253</v>
      </c>
      <c r="B76" s="23">
        <v>220000</v>
      </c>
    </row>
    <row r="77" spans="1:2" x14ac:dyDescent="0.2">
      <c r="A77" s="2" t="s">
        <v>1254</v>
      </c>
      <c r="B77" s="23">
        <v>460000</v>
      </c>
    </row>
    <row r="78" spans="1:2" x14ac:dyDescent="0.2">
      <c r="A78" s="2" t="s">
        <v>1255</v>
      </c>
      <c r="B78" s="23">
        <v>295000</v>
      </c>
    </row>
    <row r="79" spans="1:2" x14ac:dyDescent="0.2">
      <c r="A79" s="2" t="s">
        <v>1256</v>
      </c>
      <c r="B79" s="23">
        <v>455000</v>
      </c>
    </row>
    <row r="80" spans="1:2" x14ac:dyDescent="0.2">
      <c r="A80" s="2" t="s">
        <v>1257</v>
      </c>
      <c r="B80" s="23">
        <v>470000</v>
      </c>
    </row>
    <row r="81" spans="1:2" x14ac:dyDescent="0.2">
      <c r="A81" s="2" t="s">
        <v>1258</v>
      </c>
      <c r="B81" s="23">
        <v>440000</v>
      </c>
    </row>
    <row r="82" spans="1:2" x14ac:dyDescent="0.2">
      <c r="A82" s="2" t="s">
        <v>1259</v>
      </c>
      <c r="B82" s="23">
        <v>235000</v>
      </c>
    </row>
    <row r="83" spans="1:2" x14ac:dyDescent="0.2">
      <c r="A83" s="2" t="s">
        <v>1260</v>
      </c>
      <c r="B83" s="23">
        <v>485000</v>
      </c>
    </row>
    <row r="84" spans="1:2" x14ac:dyDescent="0.2">
      <c r="A84" s="2" t="s">
        <v>1261</v>
      </c>
      <c r="B84" s="23">
        <v>375000</v>
      </c>
    </row>
    <row r="85" spans="1:2" x14ac:dyDescent="0.2">
      <c r="A85" s="2" t="s">
        <v>1262</v>
      </c>
      <c r="B85" s="23">
        <v>420000</v>
      </c>
    </row>
    <row r="86" spans="1:2" x14ac:dyDescent="0.2">
      <c r="A86" s="2" t="s">
        <v>1263</v>
      </c>
      <c r="B86" s="23">
        <v>455000</v>
      </c>
    </row>
    <row r="87" spans="1:2" x14ac:dyDescent="0.2">
      <c r="A87" s="2" t="s">
        <v>1264</v>
      </c>
      <c r="B87" s="23">
        <v>270000</v>
      </c>
    </row>
    <row r="88" spans="1:2" x14ac:dyDescent="0.2">
      <c r="A88" s="2" t="s">
        <v>1265</v>
      </c>
      <c r="B88" s="23">
        <v>180000</v>
      </c>
    </row>
    <row r="89" spans="1:2" x14ac:dyDescent="0.2">
      <c r="A89" s="2" t="s">
        <v>1266</v>
      </c>
      <c r="B89" s="23">
        <v>405000</v>
      </c>
    </row>
    <row r="90" spans="1:2" x14ac:dyDescent="0.2">
      <c r="A90" s="2" t="s">
        <v>1267</v>
      </c>
      <c r="B90" s="23">
        <v>280000</v>
      </c>
    </row>
    <row r="91" spans="1:2" x14ac:dyDescent="0.2">
      <c r="A91" s="2" t="s">
        <v>1268</v>
      </c>
      <c r="B91" s="23">
        <v>360000</v>
      </c>
    </row>
    <row r="92" spans="1:2" x14ac:dyDescent="0.2">
      <c r="A92" s="2" t="s">
        <v>1269</v>
      </c>
      <c r="B92" s="23">
        <v>130000</v>
      </c>
    </row>
    <row r="93" spans="1:2" x14ac:dyDescent="0.2">
      <c r="A93" s="2" t="s">
        <v>1270</v>
      </c>
      <c r="B93" s="23">
        <v>490000</v>
      </c>
    </row>
    <row r="94" spans="1:2" x14ac:dyDescent="0.2">
      <c r="A94" s="2" t="s">
        <v>1271</v>
      </c>
      <c r="B94" s="23">
        <v>280000</v>
      </c>
    </row>
    <row r="95" spans="1:2" x14ac:dyDescent="0.2">
      <c r="A95" s="2" t="s">
        <v>1272</v>
      </c>
      <c r="B95" s="23">
        <v>170000</v>
      </c>
    </row>
    <row r="96" spans="1:2" x14ac:dyDescent="0.2">
      <c r="A96" s="2" t="s">
        <v>1273</v>
      </c>
      <c r="B96" s="23">
        <v>350000</v>
      </c>
    </row>
    <row r="97" spans="1:2" x14ac:dyDescent="0.2">
      <c r="A97" s="2" t="s">
        <v>1274</v>
      </c>
      <c r="B97" s="23">
        <v>215000</v>
      </c>
    </row>
    <row r="98" spans="1:2" x14ac:dyDescent="0.2">
      <c r="A98" s="2" t="s">
        <v>1275</v>
      </c>
      <c r="B98" s="23">
        <v>420000</v>
      </c>
    </row>
    <row r="99" spans="1:2" x14ac:dyDescent="0.2">
      <c r="A99" s="2" t="s">
        <v>1276</v>
      </c>
      <c r="B99" s="23">
        <v>470000</v>
      </c>
    </row>
    <row r="100" spans="1:2" x14ac:dyDescent="0.2">
      <c r="A100" s="2" t="s">
        <v>1277</v>
      </c>
      <c r="B100" s="23">
        <v>405000</v>
      </c>
    </row>
    <row r="101" spans="1:2" x14ac:dyDescent="0.2">
      <c r="A101" s="2" t="s">
        <v>1278</v>
      </c>
      <c r="B101" s="23">
        <v>230000</v>
      </c>
    </row>
    <row r="102" spans="1:2" x14ac:dyDescent="0.2">
      <c r="A102" s="2" t="s">
        <v>1279</v>
      </c>
      <c r="B102" s="23">
        <v>240000</v>
      </c>
    </row>
    <row r="103" spans="1:2" x14ac:dyDescent="0.2">
      <c r="A103" s="2" t="s">
        <v>1280</v>
      </c>
      <c r="B103" s="23">
        <v>205000</v>
      </c>
    </row>
    <row r="104" spans="1:2" x14ac:dyDescent="0.2">
      <c r="A104" s="2" t="s">
        <v>1281</v>
      </c>
      <c r="B104" s="23">
        <v>290000</v>
      </c>
    </row>
    <row r="105" spans="1:2" x14ac:dyDescent="0.2">
      <c r="A105" s="2" t="s">
        <v>1282</v>
      </c>
      <c r="B105" s="23">
        <v>205000</v>
      </c>
    </row>
    <row r="106" spans="1:2" x14ac:dyDescent="0.2">
      <c r="A106" s="2" t="s">
        <v>1283</v>
      </c>
      <c r="B106" s="23">
        <v>130000</v>
      </c>
    </row>
    <row r="107" spans="1:2" x14ac:dyDescent="0.2">
      <c r="A107" s="2" t="s">
        <v>1284</v>
      </c>
      <c r="B107" s="23">
        <v>325000</v>
      </c>
    </row>
    <row r="108" spans="1:2" x14ac:dyDescent="0.2">
      <c r="A108" s="2" t="s">
        <v>1285</v>
      </c>
      <c r="B108" s="23">
        <v>365000</v>
      </c>
    </row>
    <row r="109" spans="1:2" x14ac:dyDescent="0.2">
      <c r="A109" s="2" t="s">
        <v>1286</v>
      </c>
      <c r="B109" s="23">
        <v>325000</v>
      </c>
    </row>
    <row r="110" spans="1:2" x14ac:dyDescent="0.2">
      <c r="A110" s="2" t="s">
        <v>1287</v>
      </c>
      <c r="B110" s="23">
        <v>395000</v>
      </c>
    </row>
    <row r="111" spans="1:2" x14ac:dyDescent="0.2">
      <c r="A111" s="2" t="s">
        <v>1288</v>
      </c>
      <c r="B111" s="23">
        <v>120000</v>
      </c>
    </row>
    <row r="112" spans="1:2" x14ac:dyDescent="0.2">
      <c r="A112" s="2" t="s">
        <v>1289</v>
      </c>
      <c r="B112" s="23">
        <v>140000</v>
      </c>
    </row>
    <row r="113" spans="1:2" x14ac:dyDescent="0.2">
      <c r="A113" s="2" t="s">
        <v>1290</v>
      </c>
      <c r="B113" s="23">
        <v>150000</v>
      </c>
    </row>
    <row r="114" spans="1:2" x14ac:dyDescent="0.2">
      <c r="A114" s="2" t="s">
        <v>1291</v>
      </c>
      <c r="B114" s="23">
        <v>415000</v>
      </c>
    </row>
    <row r="115" spans="1:2" x14ac:dyDescent="0.2">
      <c r="A115" s="2" t="s">
        <v>1292</v>
      </c>
      <c r="B115" s="23">
        <v>365000</v>
      </c>
    </row>
    <row r="116" spans="1:2" x14ac:dyDescent="0.2">
      <c r="A116" s="2" t="s">
        <v>1293</v>
      </c>
      <c r="B116" s="23">
        <v>450000</v>
      </c>
    </row>
    <row r="117" spans="1:2" x14ac:dyDescent="0.2">
      <c r="A117" s="2" t="s">
        <v>1294</v>
      </c>
      <c r="B117" s="23">
        <v>480000</v>
      </c>
    </row>
    <row r="118" spans="1:2" x14ac:dyDescent="0.2">
      <c r="A118" s="2" t="s">
        <v>1295</v>
      </c>
      <c r="B118" s="23">
        <v>120000</v>
      </c>
    </row>
    <row r="119" spans="1:2" x14ac:dyDescent="0.2">
      <c r="A119" s="2" t="s">
        <v>1296</v>
      </c>
      <c r="B119" s="23">
        <v>275000</v>
      </c>
    </row>
    <row r="120" spans="1:2" x14ac:dyDescent="0.2">
      <c r="A120" s="2" t="s">
        <v>1297</v>
      </c>
      <c r="B120" s="23">
        <v>380000</v>
      </c>
    </row>
    <row r="121" spans="1:2" x14ac:dyDescent="0.2">
      <c r="A121" s="2" t="s">
        <v>1298</v>
      </c>
      <c r="B121" s="23">
        <v>170000</v>
      </c>
    </row>
    <row r="122" spans="1:2" x14ac:dyDescent="0.2">
      <c r="A122" s="2" t="s">
        <v>1299</v>
      </c>
      <c r="B122" s="23">
        <v>320000</v>
      </c>
    </row>
    <row r="123" spans="1:2" x14ac:dyDescent="0.2">
      <c r="A123" s="2" t="s">
        <v>1300</v>
      </c>
      <c r="B123" s="23">
        <v>245000</v>
      </c>
    </row>
    <row r="124" spans="1:2" x14ac:dyDescent="0.2">
      <c r="A124" s="2" t="s">
        <v>1301</v>
      </c>
      <c r="B124" s="23">
        <v>485000</v>
      </c>
    </row>
    <row r="125" spans="1:2" x14ac:dyDescent="0.2">
      <c r="A125" s="2" t="s">
        <v>1302</v>
      </c>
      <c r="B125" s="23">
        <v>320000</v>
      </c>
    </row>
    <row r="126" spans="1:2" x14ac:dyDescent="0.2">
      <c r="A126" s="2" t="s">
        <v>1303</v>
      </c>
      <c r="B126" s="23">
        <v>230000</v>
      </c>
    </row>
    <row r="127" spans="1:2" x14ac:dyDescent="0.2">
      <c r="A127" s="2" t="s">
        <v>1304</v>
      </c>
      <c r="B127" s="23">
        <v>200000</v>
      </c>
    </row>
    <row r="128" spans="1:2" x14ac:dyDescent="0.2">
      <c r="A128" s="2" t="s">
        <v>1305</v>
      </c>
      <c r="B128" s="23">
        <v>140000</v>
      </c>
    </row>
    <row r="129" spans="1:2" x14ac:dyDescent="0.2">
      <c r="A129" s="2" t="s">
        <v>1306</v>
      </c>
      <c r="B129" s="23">
        <v>445000</v>
      </c>
    </row>
    <row r="130" spans="1:2" x14ac:dyDescent="0.2">
      <c r="A130" s="2" t="s">
        <v>1307</v>
      </c>
      <c r="B130" s="23">
        <v>345000</v>
      </c>
    </row>
    <row r="131" spans="1:2" x14ac:dyDescent="0.2">
      <c r="A131" s="2" t="s">
        <v>1308</v>
      </c>
      <c r="B131" s="23">
        <v>120000</v>
      </c>
    </row>
    <row r="132" spans="1:2" x14ac:dyDescent="0.2">
      <c r="A132" s="2" t="s">
        <v>1309</v>
      </c>
      <c r="B132" s="23">
        <v>215000</v>
      </c>
    </row>
    <row r="133" spans="1:2" x14ac:dyDescent="0.2">
      <c r="A133" s="2" t="s">
        <v>1310</v>
      </c>
      <c r="B133" s="23">
        <v>250000</v>
      </c>
    </row>
    <row r="134" spans="1:2" x14ac:dyDescent="0.2">
      <c r="A134" s="2" t="s">
        <v>1311</v>
      </c>
      <c r="B134" s="23">
        <v>425000</v>
      </c>
    </row>
    <row r="135" spans="1:2" x14ac:dyDescent="0.2">
      <c r="A135" s="2" t="s">
        <v>1312</v>
      </c>
      <c r="B135" s="23">
        <v>340000</v>
      </c>
    </row>
    <row r="136" spans="1:2" x14ac:dyDescent="0.2">
      <c r="A136" s="2" t="s">
        <v>1313</v>
      </c>
      <c r="B136" s="23">
        <v>405000</v>
      </c>
    </row>
    <row r="137" spans="1:2" x14ac:dyDescent="0.2">
      <c r="A137" s="2" t="s">
        <v>1314</v>
      </c>
      <c r="B137" s="23">
        <v>270000</v>
      </c>
    </row>
    <row r="138" spans="1:2" x14ac:dyDescent="0.2">
      <c r="A138" s="2" t="s">
        <v>1315</v>
      </c>
      <c r="B138" s="23">
        <v>335000</v>
      </c>
    </row>
    <row r="139" spans="1:2" x14ac:dyDescent="0.2">
      <c r="A139" s="2" t="s">
        <v>1316</v>
      </c>
      <c r="B139" s="23">
        <v>380000</v>
      </c>
    </row>
    <row r="140" spans="1:2" x14ac:dyDescent="0.2">
      <c r="A140" s="2" t="s">
        <v>1317</v>
      </c>
      <c r="B140" s="23">
        <v>135000</v>
      </c>
    </row>
    <row r="141" spans="1:2" x14ac:dyDescent="0.2">
      <c r="A141" s="2" t="s">
        <v>1318</v>
      </c>
      <c r="B141" s="23">
        <v>500000</v>
      </c>
    </row>
    <row r="142" spans="1:2" x14ac:dyDescent="0.2">
      <c r="A142" s="2" t="s">
        <v>1319</v>
      </c>
      <c r="B142" s="23">
        <v>165000</v>
      </c>
    </row>
    <row r="143" spans="1:2" x14ac:dyDescent="0.2">
      <c r="A143" s="2" t="s">
        <v>1320</v>
      </c>
      <c r="B143" s="23">
        <v>400000</v>
      </c>
    </row>
    <row r="144" spans="1:2" x14ac:dyDescent="0.2">
      <c r="A144" s="2" t="s">
        <v>1321</v>
      </c>
      <c r="B144" s="23">
        <v>360000</v>
      </c>
    </row>
    <row r="145" spans="1:2" x14ac:dyDescent="0.2">
      <c r="A145" s="2" t="s">
        <v>1322</v>
      </c>
      <c r="B145" s="23">
        <v>490000</v>
      </c>
    </row>
    <row r="146" spans="1:2" x14ac:dyDescent="0.2">
      <c r="A146" s="2" t="s">
        <v>1323</v>
      </c>
      <c r="B146" s="23">
        <v>170000</v>
      </c>
    </row>
    <row r="147" spans="1:2" x14ac:dyDescent="0.2">
      <c r="A147" s="2" t="s">
        <v>1324</v>
      </c>
      <c r="B147" s="23">
        <v>130000</v>
      </c>
    </row>
    <row r="148" spans="1:2" x14ac:dyDescent="0.2">
      <c r="A148" s="2" t="s">
        <v>1325</v>
      </c>
      <c r="B148" s="23">
        <v>240000</v>
      </c>
    </row>
    <row r="149" spans="1:2" x14ac:dyDescent="0.2">
      <c r="A149" s="2" t="s">
        <v>1326</v>
      </c>
      <c r="B149" s="23">
        <v>135000</v>
      </c>
    </row>
    <row r="150" spans="1:2" x14ac:dyDescent="0.2">
      <c r="A150" s="2" t="s">
        <v>1327</v>
      </c>
      <c r="B150" s="23">
        <v>185000</v>
      </c>
    </row>
    <row r="151" spans="1:2" x14ac:dyDescent="0.2">
      <c r="A151" s="2" t="s">
        <v>1328</v>
      </c>
      <c r="B151" s="23">
        <v>335000</v>
      </c>
    </row>
    <row r="152" spans="1:2" x14ac:dyDescent="0.2">
      <c r="A152" s="2" t="s">
        <v>1329</v>
      </c>
      <c r="B152" s="23">
        <v>130000</v>
      </c>
    </row>
    <row r="153" spans="1:2" x14ac:dyDescent="0.2">
      <c r="A153" s="2" t="s">
        <v>1330</v>
      </c>
      <c r="B153" s="23">
        <v>385000</v>
      </c>
    </row>
    <row r="154" spans="1:2" x14ac:dyDescent="0.2">
      <c r="A154" s="2" t="s">
        <v>1331</v>
      </c>
      <c r="B154" s="23">
        <v>495000</v>
      </c>
    </row>
    <row r="155" spans="1:2" x14ac:dyDescent="0.2">
      <c r="A155" s="2" t="s">
        <v>1332</v>
      </c>
      <c r="B155" s="23">
        <v>230000</v>
      </c>
    </row>
    <row r="156" spans="1:2" x14ac:dyDescent="0.2">
      <c r="A156" s="2" t="s">
        <v>1333</v>
      </c>
      <c r="B156" s="23">
        <v>265000</v>
      </c>
    </row>
    <row r="157" spans="1:2" x14ac:dyDescent="0.2">
      <c r="A157" s="2" t="s">
        <v>1334</v>
      </c>
      <c r="B157" s="23">
        <v>335000</v>
      </c>
    </row>
    <row r="158" spans="1:2" x14ac:dyDescent="0.2">
      <c r="A158" s="2" t="s">
        <v>1335</v>
      </c>
      <c r="B158" s="23">
        <v>215000</v>
      </c>
    </row>
    <row r="159" spans="1:2" x14ac:dyDescent="0.2">
      <c r="A159" s="2" t="s">
        <v>1336</v>
      </c>
      <c r="B159" s="23">
        <v>445000</v>
      </c>
    </row>
    <row r="160" spans="1:2" x14ac:dyDescent="0.2">
      <c r="A160" s="2" t="s">
        <v>1337</v>
      </c>
      <c r="B160" s="23">
        <v>185000</v>
      </c>
    </row>
    <row r="161" spans="1:2" x14ac:dyDescent="0.2">
      <c r="A161" s="2" t="s">
        <v>1338</v>
      </c>
      <c r="B161" s="23">
        <v>435000</v>
      </c>
    </row>
    <row r="162" spans="1:2" x14ac:dyDescent="0.2">
      <c r="A162" s="2" t="s">
        <v>1339</v>
      </c>
      <c r="B162" s="23">
        <v>320000</v>
      </c>
    </row>
    <row r="163" spans="1:2" x14ac:dyDescent="0.2">
      <c r="A163" s="2" t="s">
        <v>1340</v>
      </c>
      <c r="B163" s="23">
        <v>365000</v>
      </c>
    </row>
    <row r="164" spans="1:2" x14ac:dyDescent="0.2">
      <c r="A164" s="2" t="s">
        <v>1341</v>
      </c>
      <c r="B164" s="23">
        <v>480000</v>
      </c>
    </row>
    <row r="165" spans="1:2" x14ac:dyDescent="0.2">
      <c r="A165" s="2" t="s">
        <v>1342</v>
      </c>
      <c r="B165" s="23">
        <v>365000</v>
      </c>
    </row>
    <row r="166" spans="1:2" x14ac:dyDescent="0.2">
      <c r="A166" s="2" t="s">
        <v>1343</v>
      </c>
      <c r="B166" s="23">
        <v>330000</v>
      </c>
    </row>
    <row r="167" spans="1:2" x14ac:dyDescent="0.2">
      <c r="A167" s="2" t="s">
        <v>1344</v>
      </c>
      <c r="B167" s="23">
        <v>285000</v>
      </c>
    </row>
    <row r="168" spans="1:2" x14ac:dyDescent="0.2">
      <c r="A168" s="2" t="s">
        <v>1345</v>
      </c>
      <c r="B168" s="23">
        <v>430000</v>
      </c>
    </row>
    <row r="169" spans="1:2" x14ac:dyDescent="0.2">
      <c r="A169" s="2" t="s">
        <v>1346</v>
      </c>
      <c r="B169" s="23">
        <v>175000</v>
      </c>
    </row>
    <row r="170" spans="1:2" x14ac:dyDescent="0.2">
      <c r="A170" s="2" t="s">
        <v>1347</v>
      </c>
      <c r="B170" s="23">
        <v>165000</v>
      </c>
    </row>
    <row r="171" spans="1:2" x14ac:dyDescent="0.2">
      <c r="A171" s="2" t="s">
        <v>1348</v>
      </c>
      <c r="B171" s="23">
        <v>280000</v>
      </c>
    </row>
    <row r="172" spans="1:2" x14ac:dyDescent="0.2">
      <c r="A172" s="2" t="s">
        <v>1349</v>
      </c>
      <c r="B172" s="23">
        <v>455000</v>
      </c>
    </row>
    <row r="173" spans="1:2" x14ac:dyDescent="0.2">
      <c r="A173" s="2" t="s">
        <v>1350</v>
      </c>
      <c r="B173" s="23">
        <v>320000</v>
      </c>
    </row>
    <row r="174" spans="1:2" x14ac:dyDescent="0.2">
      <c r="A174" s="2" t="s">
        <v>1351</v>
      </c>
      <c r="B174" s="23">
        <v>270000</v>
      </c>
    </row>
    <row r="175" spans="1:2" x14ac:dyDescent="0.2">
      <c r="A175" s="2" t="s">
        <v>1352</v>
      </c>
      <c r="B175" s="23">
        <v>315000</v>
      </c>
    </row>
    <row r="176" spans="1:2" x14ac:dyDescent="0.2">
      <c r="A176" s="2" t="s">
        <v>1353</v>
      </c>
      <c r="B176" s="23">
        <v>350000</v>
      </c>
    </row>
    <row r="177" spans="1:2" x14ac:dyDescent="0.2">
      <c r="A177" s="2" t="s">
        <v>1354</v>
      </c>
      <c r="B177" s="23">
        <v>240000</v>
      </c>
    </row>
    <row r="178" spans="1:2" x14ac:dyDescent="0.2">
      <c r="A178" s="2" t="s">
        <v>1355</v>
      </c>
      <c r="B178" s="23">
        <v>370000</v>
      </c>
    </row>
    <row r="179" spans="1:2" x14ac:dyDescent="0.2">
      <c r="A179" s="2" t="s">
        <v>1356</v>
      </c>
      <c r="B179" s="23">
        <v>375000</v>
      </c>
    </row>
    <row r="180" spans="1:2" x14ac:dyDescent="0.2">
      <c r="A180" s="2" t="s">
        <v>1357</v>
      </c>
      <c r="B180" s="23">
        <v>130000</v>
      </c>
    </row>
    <row r="181" spans="1:2" x14ac:dyDescent="0.2">
      <c r="A181" s="2" t="s">
        <v>1358</v>
      </c>
      <c r="B181" s="23">
        <v>125000</v>
      </c>
    </row>
    <row r="182" spans="1:2" x14ac:dyDescent="0.2">
      <c r="A182" s="2" t="s">
        <v>1359</v>
      </c>
      <c r="B182" s="23">
        <v>460000</v>
      </c>
    </row>
    <row r="183" spans="1:2" x14ac:dyDescent="0.2">
      <c r="A183" s="2" t="s">
        <v>1360</v>
      </c>
      <c r="B183" s="23">
        <v>435000</v>
      </c>
    </row>
    <row r="184" spans="1:2" x14ac:dyDescent="0.2">
      <c r="A184" s="2" t="s">
        <v>1361</v>
      </c>
      <c r="B184" s="23">
        <v>190000</v>
      </c>
    </row>
    <row r="185" spans="1:2" x14ac:dyDescent="0.2">
      <c r="A185" s="2" t="s">
        <v>1362</v>
      </c>
      <c r="B185" s="23">
        <v>130000</v>
      </c>
    </row>
    <row r="186" spans="1:2" x14ac:dyDescent="0.2">
      <c r="A186" s="2" t="s">
        <v>1363</v>
      </c>
      <c r="B186" s="23">
        <v>440000</v>
      </c>
    </row>
    <row r="187" spans="1:2" x14ac:dyDescent="0.2">
      <c r="A187" s="2" t="s">
        <v>1364</v>
      </c>
      <c r="B187" s="23">
        <v>465000</v>
      </c>
    </row>
    <row r="188" spans="1:2" x14ac:dyDescent="0.2">
      <c r="A188" s="2" t="s">
        <v>1365</v>
      </c>
      <c r="B188" s="23">
        <v>295000</v>
      </c>
    </row>
    <row r="189" spans="1:2" x14ac:dyDescent="0.2">
      <c r="A189" s="2" t="s">
        <v>1366</v>
      </c>
      <c r="B189" s="23">
        <v>315000</v>
      </c>
    </row>
    <row r="190" spans="1:2" x14ac:dyDescent="0.2">
      <c r="A190" s="2" t="s">
        <v>1367</v>
      </c>
      <c r="B190" s="23">
        <v>355000</v>
      </c>
    </row>
    <row r="191" spans="1:2" x14ac:dyDescent="0.2">
      <c r="A191" s="2" t="s">
        <v>1368</v>
      </c>
      <c r="B191" s="23">
        <v>195000</v>
      </c>
    </row>
    <row r="192" spans="1:2" x14ac:dyDescent="0.2">
      <c r="A192" s="2" t="s">
        <v>1369</v>
      </c>
      <c r="B192" s="23">
        <v>145000</v>
      </c>
    </row>
    <row r="193" spans="1:2" x14ac:dyDescent="0.2">
      <c r="A193" s="2" t="s">
        <v>1370</v>
      </c>
      <c r="B193" s="23">
        <v>415000</v>
      </c>
    </row>
    <row r="194" spans="1:2" x14ac:dyDescent="0.2">
      <c r="A194" s="2" t="s">
        <v>1371</v>
      </c>
      <c r="B194" s="23">
        <v>295000</v>
      </c>
    </row>
    <row r="195" spans="1:2" x14ac:dyDescent="0.2">
      <c r="A195" s="2" t="s">
        <v>1372</v>
      </c>
      <c r="B195" s="23">
        <v>300000</v>
      </c>
    </row>
    <row r="196" spans="1:2" x14ac:dyDescent="0.2">
      <c r="A196" s="2" t="s">
        <v>1373</v>
      </c>
      <c r="B196" s="23">
        <v>205000</v>
      </c>
    </row>
    <row r="197" spans="1:2" x14ac:dyDescent="0.2">
      <c r="A197" s="2" t="s">
        <v>1374</v>
      </c>
      <c r="B197" s="23">
        <v>460000</v>
      </c>
    </row>
    <row r="198" spans="1:2" x14ac:dyDescent="0.2">
      <c r="A198" s="2" t="s">
        <v>1375</v>
      </c>
      <c r="B198" s="23">
        <v>190000</v>
      </c>
    </row>
    <row r="199" spans="1:2" x14ac:dyDescent="0.2">
      <c r="A199" s="2" t="s">
        <v>1376</v>
      </c>
      <c r="B199" s="23">
        <v>490000</v>
      </c>
    </row>
    <row r="200" spans="1:2" x14ac:dyDescent="0.2">
      <c r="A200" s="2" t="s">
        <v>1377</v>
      </c>
      <c r="B200" s="23">
        <v>445000</v>
      </c>
    </row>
    <row r="201" spans="1:2" x14ac:dyDescent="0.2">
      <c r="A201" s="2" t="s">
        <v>1378</v>
      </c>
      <c r="B201" s="23">
        <v>415000</v>
      </c>
    </row>
    <row r="202" spans="1:2" x14ac:dyDescent="0.2">
      <c r="A202" s="2" t="s">
        <v>1379</v>
      </c>
      <c r="B202" s="23">
        <v>370000</v>
      </c>
    </row>
    <row r="203" spans="1:2" x14ac:dyDescent="0.2">
      <c r="A203" s="2" t="s">
        <v>1380</v>
      </c>
      <c r="B203" s="23">
        <v>200000</v>
      </c>
    </row>
    <row r="204" spans="1:2" x14ac:dyDescent="0.2">
      <c r="A204" s="2" t="s">
        <v>1381</v>
      </c>
      <c r="B204" s="23">
        <v>395000</v>
      </c>
    </row>
    <row r="205" spans="1:2" x14ac:dyDescent="0.2">
      <c r="A205" s="2" t="s">
        <v>1382</v>
      </c>
      <c r="B205" s="23">
        <v>500000</v>
      </c>
    </row>
    <row r="206" spans="1:2" x14ac:dyDescent="0.2">
      <c r="A206" s="2" t="s">
        <v>1383</v>
      </c>
      <c r="B206" s="23">
        <v>415000</v>
      </c>
    </row>
    <row r="207" spans="1:2" x14ac:dyDescent="0.2">
      <c r="A207" s="2" t="s">
        <v>1384</v>
      </c>
      <c r="B207" s="23">
        <v>430000</v>
      </c>
    </row>
    <row r="208" spans="1:2" x14ac:dyDescent="0.2">
      <c r="A208" s="2" t="s">
        <v>1385</v>
      </c>
      <c r="B208" s="23">
        <v>430000</v>
      </c>
    </row>
    <row r="209" spans="1:2" x14ac:dyDescent="0.2">
      <c r="A209" s="2" t="s">
        <v>1386</v>
      </c>
      <c r="B209" s="23">
        <v>455000</v>
      </c>
    </row>
    <row r="210" spans="1:2" x14ac:dyDescent="0.2">
      <c r="A210" s="2" t="s">
        <v>1387</v>
      </c>
      <c r="B210" s="23">
        <v>140000</v>
      </c>
    </row>
    <row r="211" spans="1:2" x14ac:dyDescent="0.2">
      <c r="A211" s="2" t="s">
        <v>1388</v>
      </c>
      <c r="B211" s="23">
        <v>105000</v>
      </c>
    </row>
    <row r="212" spans="1:2" x14ac:dyDescent="0.2">
      <c r="A212" s="2" t="s">
        <v>1389</v>
      </c>
      <c r="B212" s="23">
        <v>145000</v>
      </c>
    </row>
    <row r="213" spans="1:2" x14ac:dyDescent="0.2">
      <c r="A213" s="2" t="s">
        <v>1390</v>
      </c>
      <c r="B213" s="23">
        <v>180000</v>
      </c>
    </row>
    <row r="214" spans="1:2" x14ac:dyDescent="0.2">
      <c r="A214" s="2" t="s">
        <v>1391</v>
      </c>
      <c r="B214" s="23">
        <v>355000</v>
      </c>
    </row>
    <row r="215" spans="1:2" x14ac:dyDescent="0.2">
      <c r="A215" s="2" t="s">
        <v>1392</v>
      </c>
      <c r="B215" s="23">
        <v>450000</v>
      </c>
    </row>
    <row r="216" spans="1:2" x14ac:dyDescent="0.2">
      <c r="A216" s="2" t="s">
        <v>1393</v>
      </c>
      <c r="B216" s="23">
        <v>190000</v>
      </c>
    </row>
    <row r="217" spans="1:2" x14ac:dyDescent="0.2">
      <c r="A217" s="2" t="s">
        <v>1394</v>
      </c>
      <c r="B217" s="23">
        <v>325000</v>
      </c>
    </row>
    <row r="218" spans="1:2" x14ac:dyDescent="0.2">
      <c r="A218" s="2" t="s">
        <v>1395</v>
      </c>
      <c r="B218" s="23">
        <v>130000</v>
      </c>
    </row>
    <row r="219" spans="1:2" x14ac:dyDescent="0.2">
      <c r="A219" s="2" t="s">
        <v>1396</v>
      </c>
      <c r="B219" s="23">
        <v>390000</v>
      </c>
    </row>
    <row r="220" spans="1:2" x14ac:dyDescent="0.2">
      <c r="A220" s="2" t="s">
        <v>1397</v>
      </c>
      <c r="B220" s="23">
        <v>300000</v>
      </c>
    </row>
    <row r="221" spans="1:2" x14ac:dyDescent="0.2">
      <c r="A221" s="2" t="s">
        <v>1398</v>
      </c>
      <c r="B221" s="23">
        <v>405000</v>
      </c>
    </row>
    <row r="222" spans="1:2" x14ac:dyDescent="0.2">
      <c r="A222" s="2" t="s">
        <v>1399</v>
      </c>
      <c r="B222" s="23">
        <v>280000</v>
      </c>
    </row>
    <row r="223" spans="1:2" x14ac:dyDescent="0.2">
      <c r="A223" s="2" t="s">
        <v>1400</v>
      </c>
      <c r="B223" s="23">
        <v>150000</v>
      </c>
    </row>
    <row r="224" spans="1:2" x14ac:dyDescent="0.2">
      <c r="A224" s="2" t="s">
        <v>1401</v>
      </c>
      <c r="B224" s="23">
        <v>130000</v>
      </c>
    </row>
    <row r="225" spans="1:2" x14ac:dyDescent="0.2">
      <c r="A225" s="2" t="s">
        <v>1402</v>
      </c>
      <c r="B225" s="23">
        <v>185000</v>
      </c>
    </row>
    <row r="226" spans="1:2" x14ac:dyDescent="0.2">
      <c r="A226" s="2" t="s">
        <v>1403</v>
      </c>
      <c r="B226" s="23">
        <v>495000</v>
      </c>
    </row>
    <row r="227" spans="1:2" x14ac:dyDescent="0.2">
      <c r="A227" s="2" t="s">
        <v>1404</v>
      </c>
      <c r="B227" s="23">
        <v>175000</v>
      </c>
    </row>
    <row r="228" spans="1:2" x14ac:dyDescent="0.2">
      <c r="A228" s="2" t="s">
        <v>1405</v>
      </c>
      <c r="B228" s="23">
        <v>370000</v>
      </c>
    </row>
    <row r="229" spans="1:2" x14ac:dyDescent="0.2">
      <c r="A229" s="2" t="s">
        <v>1406</v>
      </c>
      <c r="B229" s="23">
        <v>325000</v>
      </c>
    </row>
    <row r="230" spans="1:2" x14ac:dyDescent="0.2">
      <c r="A230" s="2" t="s">
        <v>1407</v>
      </c>
      <c r="B230" s="23">
        <v>165000</v>
      </c>
    </row>
    <row r="231" spans="1:2" x14ac:dyDescent="0.2">
      <c r="A231" s="2" t="s">
        <v>1408</v>
      </c>
      <c r="B231" s="23">
        <v>145000</v>
      </c>
    </row>
    <row r="232" spans="1:2" x14ac:dyDescent="0.2">
      <c r="A232" s="2" t="s">
        <v>1409</v>
      </c>
      <c r="B232" s="23">
        <v>275000</v>
      </c>
    </row>
    <row r="233" spans="1:2" x14ac:dyDescent="0.2">
      <c r="A233" s="2" t="s">
        <v>1410</v>
      </c>
      <c r="B233" s="23">
        <v>360000</v>
      </c>
    </row>
    <row r="234" spans="1:2" x14ac:dyDescent="0.2">
      <c r="A234" s="2" t="s">
        <v>1411</v>
      </c>
      <c r="B234" s="23">
        <v>305000</v>
      </c>
    </row>
    <row r="235" spans="1:2" x14ac:dyDescent="0.2">
      <c r="A235" s="2" t="s">
        <v>1412</v>
      </c>
      <c r="B235" s="23">
        <v>290000</v>
      </c>
    </row>
    <row r="236" spans="1:2" x14ac:dyDescent="0.2">
      <c r="A236" s="2" t="s">
        <v>1413</v>
      </c>
      <c r="B236" s="23">
        <v>280000</v>
      </c>
    </row>
    <row r="237" spans="1:2" x14ac:dyDescent="0.2">
      <c r="A237" s="2" t="s">
        <v>1414</v>
      </c>
      <c r="B237" s="23">
        <v>210000</v>
      </c>
    </row>
    <row r="238" spans="1:2" x14ac:dyDescent="0.2">
      <c r="A238" s="2" t="s">
        <v>1415</v>
      </c>
      <c r="B238" s="23">
        <v>135000</v>
      </c>
    </row>
    <row r="239" spans="1:2" x14ac:dyDescent="0.2">
      <c r="A239" s="2" t="s">
        <v>1416</v>
      </c>
      <c r="B239" s="23">
        <v>285000</v>
      </c>
    </row>
    <row r="240" spans="1:2" x14ac:dyDescent="0.2">
      <c r="A240" s="2" t="s">
        <v>1417</v>
      </c>
      <c r="B240" s="23">
        <v>380000</v>
      </c>
    </row>
    <row r="241" spans="1:2" x14ac:dyDescent="0.2">
      <c r="A241" s="2" t="s">
        <v>1418</v>
      </c>
      <c r="B241" s="23">
        <v>385000</v>
      </c>
    </row>
    <row r="242" spans="1:2" x14ac:dyDescent="0.2">
      <c r="A242" s="2" t="s">
        <v>1419</v>
      </c>
      <c r="B242" s="23">
        <v>260000</v>
      </c>
    </row>
    <row r="243" spans="1:2" x14ac:dyDescent="0.2">
      <c r="A243" s="2" t="s">
        <v>1420</v>
      </c>
      <c r="B243" s="23">
        <v>380000</v>
      </c>
    </row>
    <row r="244" spans="1:2" x14ac:dyDescent="0.2">
      <c r="A244" s="2" t="s">
        <v>1421</v>
      </c>
      <c r="B244" s="23">
        <v>190000</v>
      </c>
    </row>
    <row r="245" spans="1:2" x14ac:dyDescent="0.2">
      <c r="A245" s="2" t="s">
        <v>1422</v>
      </c>
      <c r="B245" s="23">
        <v>470000</v>
      </c>
    </row>
    <row r="246" spans="1:2" x14ac:dyDescent="0.2">
      <c r="A246" s="2" t="s">
        <v>1423</v>
      </c>
      <c r="B246" s="23">
        <v>220000</v>
      </c>
    </row>
    <row r="247" spans="1:2" x14ac:dyDescent="0.2">
      <c r="A247" s="2" t="s">
        <v>1424</v>
      </c>
      <c r="B247" s="23">
        <v>375000</v>
      </c>
    </row>
    <row r="248" spans="1:2" x14ac:dyDescent="0.2">
      <c r="A248" s="2" t="s">
        <v>1425</v>
      </c>
      <c r="B248" s="23">
        <v>460000</v>
      </c>
    </row>
    <row r="249" spans="1:2" x14ac:dyDescent="0.2">
      <c r="A249" s="2" t="s">
        <v>1426</v>
      </c>
      <c r="B249" s="23">
        <v>225000</v>
      </c>
    </row>
    <row r="250" spans="1:2" x14ac:dyDescent="0.2">
      <c r="A250" s="2" t="s">
        <v>1427</v>
      </c>
      <c r="B250" s="23">
        <v>310000</v>
      </c>
    </row>
    <row r="251" spans="1:2" x14ac:dyDescent="0.2">
      <c r="A251" s="2" t="s">
        <v>1428</v>
      </c>
      <c r="B251" s="23">
        <v>440000</v>
      </c>
    </row>
    <row r="252" spans="1:2" x14ac:dyDescent="0.2">
      <c r="A252" s="2" t="s">
        <v>1429</v>
      </c>
      <c r="B252" s="23">
        <v>480000</v>
      </c>
    </row>
    <row r="253" spans="1:2" x14ac:dyDescent="0.2">
      <c r="A253" s="2" t="s">
        <v>1430</v>
      </c>
      <c r="B253" s="23">
        <v>470000</v>
      </c>
    </row>
    <row r="254" spans="1:2" x14ac:dyDescent="0.2">
      <c r="A254" s="2" t="s">
        <v>1431</v>
      </c>
      <c r="B254" s="23">
        <v>460000</v>
      </c>
    </row>
    <row r="255" spans="1:2" x14ac:dyDescent="0.2">
      <c r="A255" s="2" t="s">
        <v>1432</v>
      </c>
      <c r="B255" s="23">
        <v>120000</v>
      </c>
    </row>
    <row r="256" spans="1:2" x14ac:dyDescent="0.2">
      <c r="A256" s="2" t="s">
        <v>1433</v>
      </c>
      <c r="B256" s="23">
        <v>255000</v>
      </c>
    </row>
    <row r="257" spans="1:2" x14ac:dyDescent="0.2">
      <c r="A257" s="2" t="s">
        <v>1434</v>
      </c>
      <c r="B257" s="23">
        <v>235000</v>
      </c>
    </row>
    <row r="258" spans="1:2" x14ac:dyDescent="0.2">
      <c r="A258" s="2" t="s">
        <v>1435</v>
      </c>
      <c r="B258" s="23">
        <v>285000</v>
      </c>
    </row>
    <row r="259" spans="1:2" x14ac:dyDescent="0.2">
      <c r="A259" s="2" t="s">
        <v>1436</v>
      </c>
      <c r="B259" s="23">
        <v>150000</v>
      </c>
    </row>
    <row r="260" spans="1:2" x14ac:dyDescent="0.2">
      <c r="A260" s="2" t="s">
        <v>1437</v>
      </c>
      <c r="B260" s="23">
        <v>140000</v>
      </c>
    </row>
    <row r="261" spans="1:2" x14ac:dyDescent="0.2">
      <c r="A261" s="2" t="s">
        <v>1438</v>
      </c>
      <c r="B261" s="23">
        <v>490000</v>
      </c>
    </row>
    <row r="262" spans="1:2" x14ac:dyDescent="0.2">
      <c r="A262" s="2" t="s">
        <v>1439</v>
      </c>
      <c r="B262" s="23">
        <v>375000</v>
      </c>
    </row>
    <row r="263" spans="1:2" x14ac:dyDescent="0.2">
      <c r="A263" s="2" t="s">
        <v>1440</v>
      </c>
      <c r="B263" s="23">
        <v>500000</v>
      </c>
    </row>
    <row r="264" spans="1:2" x14ac:dyDescent="0.2">
      <c r="A264" s="2" t="s">
        <v>1441</v>
      </c>
      <c r="B264" s="23">
        <v>360000</v>
      </c>
    </row>
    <row r="265" spans="1:2" x14ac:dyDescent="0.2">
      <c r="A265" s="2" t="s">
        <v>1442</v>
      </c>
      <c r="B265" s="23">
        <v>320000</v>
      </c>
    </row>
    <row r="266" spans="1:2" x14ac:dyDescent="0.2">
      <c r="A266" s="2" t="s">
        <v>1443</v>
      </c>
      <c r="B266" s="23">
        <v>200000</v>
      </c>
    </row>
    <row r="267" spans="1:2" x14ac:dyDescent="0.2">
      <c r="A267" s="2" t="s">
        <v>1444</v>
      </c>
      <c r="B267" s="23">
        <v>235000</v>
      </c>
    </row>
    <row r="268" spans="1:2" x14ac:dyDescent="0.2">
      <c r="A268" s="2" t="s">
        <v>1445</v>
      </c>
      <c r="B268" s="23">
        <v>105000</v>
      </c>
    </row>
    <row r="269" spans="1:2" x14ac:dyDescent="0.2">
      <c r="A269" s="2" t="s">
        <v>1446</v>
      </c>
      <c r="B269" s="23">
        <v>315000</v>
      </c>
    </row>
    <row r="270" spans="1:2" x14ac:dyDescent="0.2">
      <c r="A270" s="2" t="s">
        <v>1447</v>
      </c>
      <c r="B270" s="23">
        <v>215000</v>
      </c>
    </row>
    <row r="271" spans="1:2" x14ac:dyDescent="0.2">
      <c r="A271" s="2" t="s">
        <v>1448</v>
      </c>
      <c r="B271" s="23">
        <v>275000</v>
      </c>
    </row>
    <row r="272" spans="1:2" x14ac:dyDescent="0.2">
      <c r="A272" s="2" t="s">
        <v>1449</v>
      </c>
      <c r="B272" s="23">
        <v>325000</v>
      </c>
    </row>
    <row r="273" spans="1:2" x14ac:dyDescent="0.2">
      <c r="A273" s="2" t="s">
        <v>1450</v>
      </c>
      <c r="B273" s="23">
        <v>150000</v>
      </c>
    </row>
    <row r="274" spans="1:2" x14ac:dyDescent="0.2">
      <c r="A274" s="2" t="s">
        <v>1451</v>
      </c>
      <c r="B274" s="23">
        <v>135000</v>
      </c>
    </row>
    <row r="275" spans="1:2" x14ac:dyDescent="0.2">
      <c r="A275" s="2" t="s">
        <v>1452</v>
      </c>
      <c r="B275" s="23">
        <v>435000</v>
      </c>
    </row>
    <row r="276" spans="1:2" x14ac:dyDescent="0.2">
      <c r="A276" s="2" t="s">
        <v>1453</v>
      </c>
      <c r="B276" s="23">
        <v>445000</v>
      </c>
    </row>
    <row r="277" spans="1:2" x14ac:dyDescent="0.2">
      <c r="A277" s="2" t="s">
        <v>1454</v>
      </c>
      <c r="B277" s="23">
        <v>435000</v>
      </c>
    </row>
    <row r="278" spans="1:2" x14ac:dyDescent="0.2">
      <c r="A278" s="2" t="s">
        <v>1455</v>
      </c>
      <c r="B278" s="23">
        <v>460000</v>
      </c>
    </row>
    <row r="279" spans="1:2" x14ac:dyDescent="0.2">
      <c r="A279" s="2" t="s">
        <v>1456</v>
      </c>
      <c r="B279" s="23">
        <v>360000</v>
      </c>
    </row>
    <row r="280" spans="1:2" x14ac:dyDescent="0.2">
      <c r="A280" s="2" t="s">
        <v>1457</v>
      </c>
      <c r="B280" s="23">
        <v>330000</v>
      </c>
    </row>
    <row r="281" spans="1:2" x14ac:dyDescent="0.2">
      <c r="A281" s="2" t="s">
        <v>1458</v>
      </c>
      <c r="B281" s="23">
        <v>460000</v>
      </c>
    </row>
    <row r="282" spans="1:2" x14ac:dyDescent="0.2">
      <c r="A282" s="2" t="s">
        <v>1459</v>
      </c>
      <c r="B282" s="23">
        <v>100000</v>
      </c>
    </row>
    <row r="283" spans="1:2" x14ac:dyDescent="0.2">
      <c r="A283" s="2" t="s">
        <v>1460</v>
      </c>
      <c r="B283" s="23">
        <v>190000</v>
      </c>
    </row>
    <row r="284" spans="1:2" x14ac:dyDescent="0.2">
      <c r="A284" s="2" t="s">
        <v>1461</v>
      </c>
      <c r="B284" s="23">
        <v>185000</v>
      </c>
    </row>
    <row r="285" spans="1:2" x14ac:dyDescent="0.2">
      <c r="A285" s="2" t="s">
        <v>1462</v>
      </c>
      <c r="B285" s="23">
        <v>455000</v>
      </c>
    </row>
    <row r="286" spans="1:2" x14ac:dyDescent="0.2">
      <c r="A286" s="2" t="s">
        <v>1463</v>
      </c>
      <c r="B286" s="23">
        <v>400000</v>
      </c>
    </row>
    <row r="287" spans="1:2" x14ac:dyDescent="0.2">
      <c r="A287" s="2" t="s">
        <v>1464</v>
      </c>
      <c r="B287" s="23">
        <v>385000</v>
      </c>
    </row>
    <row r="288" spans="1:2" x14ac:dyDescent="0.2">
      <c r="A288" s="2" t="s">
        <v>1465</v>
      </c>
      <c r="B288" s="23">
        <v>290000</v>
      </c>
    </row>
    <row r="289" spans="1:2" x14ac:dyDescent="0.2">
      <c r="A289" s="2" t="s">
        <v>1466</v>
      </c>
      <c r="B289" s="23">
        <v>380000</v>
      </c>
    </row>
    <row r="290" spans="1:2" x14ac:dyDescent="0.2">
      <c r="A290" s="2" t="s">
        <v>1467</v>
      </c>
      <c r="B290" s="23">
        <v>240000</v>
      </c>
    </row>
    <row r="291" spans="1:2" x14ac:dyDescent="0.2">
      <c r="A291" s="2" t="s">
        <v>1468</v>
      </c>
      <c r="B291" s="23">
        <v>215000</v>
      </c>
    </row>
    <row r="292" spans="1:2" x14ac:dyDescent="0.2">
      <c r="A292" s="2" t="s">
        <v>1469</v>
      </c>
      <c r="B292" s="23">
        <v>185000</v>
      </c>
    </row>
    <row r="293" spans="1:2" x14ac:dyDescent="0.2">
      <c r="A293" s="2" t="s">
        <v>1470</v>
      </c>
      <c r="B293" s="23">
        <v>470000</v>
      </c>
    </row>
    <row r="294" spans="1:2" x14ac:dyDescent="0.2">
      <c r="A294" s="2" t="s">
        <v>1471</v>
      </c>
      <c r="B294" s="23">
        <v>220000</v>
      </c>
    </row>
    <row r="295" spans="1:2" x14ac:dyDescent="0.2">
      <c r="A295" s="2" t="s">
        <v>1472</v>
      </c>
      <c r="B295" s="23">
        <v>155000</v>
      </c>
    </row>
    <row r="296" spans="1:2" x14ac:dyDescent="0.2">
      <c r="A296" s="2" t="s">
        <v>1473</v>
      </c>
      <c r="B296" s="23">
        <v>500000</v>
      </c>
    </row>
    <row r="297" spans="1:2" x14ac:dyDescent="0.2">
      <c r="A297" s="2" t="s">
        <v>1474</v>
      </c>
      <c r="B297" s="23">
        <v>235000</v>
      </c>
    </row>
    <row r="298" spans="1:2" x14ac:dyDescent="0.2">
      <c r="A298" s="2" t="s">
        <v>1475</v>
      </c>
      <c r="B298" s="23">
        <v>450000</v>
      </c>
    </row>
    <row r="299" spans="1:2" x14ac:dyDescent="0.2">
      <c r="A299" s="2" t="s">
        <v>1476</v>
      </c>
      <c r="B299" s="23">
        <v>110000</v>
      </c>
    </row>
    <row r="300" spans="1:2" x14ac:dyDescent="0.2">
      <c r="A300" s="2" t="s">
        <v>1477</v>
      </c>
      <c r="B300" s="23">
        <v>315000</v>
      </c>
    </row>
    <row r="301" spans="1:2" x14ac:dyDescent="0.2">
      <c r="A301" s="2" t="s">
        <v>1478</v>
      </c>
      <c r="B301" s="23">
        <v>330000</v>
      </c>
    </row>
    <row r="302" spans="1:2" x14ac:dyDescent="0.2">
      <c r="A302" s="2" t="s">
        <v>1479</v>
      </c>
      <c r="B302" s="23">
        <v>160000</v>
      </c>
    </row>
    <row r="303" spans="1:2" x14ac:dyDescent="0.2">
      <c r="A303" s="2" t="s">
        <v>1480</v>
      </c>
      <c r="B303" s="23">
        <v>450000</v>
      </c>
    </row>
    <row r="304" spans="1:2" x14ac:dyDescent="0.2">
      <c r="A304" s="2" t="s">
        <v>1481</v>
      </c>
      <c r="B304" s="23">
        <v>435000</v>
      </c>
    </row>
    <row r="305" spans="1:2" x14ac:dyDescent="0.2">
      <c r="A305" s="2" t="s">
        <v>1482</v>
      </c>
      <c r="B305" s="23">
        <v>460000</v>
      </c>
    </row>
    <row r="306" spans="1:2" x14ac:dyDescent="0.2">
      <c r="A306" s="2" t="s">
        <v>1483</v>
      </c>
      <c r="B306" s="23">
        <v>335000</v>
      </c>
    </row>
    <row r="307" spans="1:2" x14ac:dyDescent="0.2">
      <c r="A307" s="2" t="s">
        <v>1484</v>
      </c>
      <c r="B307" s="23">
        <v>100000</v>
      </c>
    </row>
    <row r="308" spans="1:2" x14ac:dyDescent="0.2">
      <c r="A308" s="2" t="s">
        <v>1485</v>
      </c>
      <c r="B308" s="23">
        <v>180000</v>
      </c>
    </row>
    <row r="309" spans="1:2" x14ac:dyDescent="0.2">
      <c r="A309" s="2" t="s">
        <v>1486</v>
      </c>
      <c r="B309" s="23">
        <v>395000</v>
      </c>
    </row>
    <row r="310" spans="1:2" x14ac:dyDescent="0.2">
      <c r="A310" s="2" t="s">
        <v>1487</v>
      </c>
      <c r="B310" s="23">
        <v>325000</v>
      </c>
    </row>
    <row r="311" spans="1:2" x14ac:dyDescent="0.2">
      <c r="A311" s="2" t="s">
        <v>1488</v>
      </c>
      <c r="B311" s="23">
        <v>225000</v>
      </c>
    </row>
    <row r="312" spans="1:2" x14ac:dyDescent="0.2">
      <c r="A312" s="2" t="s">
        <v>1489</v>
      </c>
      <c r="B312" s="23">
        <v>470000</v>
      </c>
    </row>
    <row r="313" spans="1:2" x14ac:dyDescent="0.2">
      <c r="A313" s="2" t="s">
        <v>1490</v>
      </c>
      <c r="B313" s="23">
        <v>130000</v>
      </c>
    </row>
    <row r="314" spans="1:2" x14ac:dyDescent="0.2">
      <c r="A314" s="2" t="s">
        <v>1491</v>
      </c>
      <c r="B314" s="23">
        <v>125000</v>
      </c>
    </row>
    <row r="315" spans="1:2" x14ac:dyDescent="0.2">
      <c r="A315" s="2" t="s">
        <v>1492</v>
      </c>
      <c r="B315" s="23">
        <v>295000</v>
      </c>
    </row>
    <row r="316" spans="1:2" x14ac:dyDescent="0.2">
      <c r="A316" s="2" t="s">
        <v>1493</v>
      </c>
      <c r="B316" s="23">
        <v>435000</v>
      </c>
    </row>
    <row r="317" spans="1:2" x14ac:dyDescent="0.2">
      <c r="A317" s="2" t="s">
        <v>1494</v>
      </c>
      <c r="B317" s="23">
        <v>215000</v>
      </c>
    </row>
    <row r="318" spans="1:2" x14ac:dyDescent="0.2">
      <c r="A318" s="2" t="s">
        <v>1495</v>
      </c>
      <c r="B318" s="23">
        <v>180000</v>
      </c>
    </row>
    <row r="319" spans="1:2" x14ac:dyDescent="0.2">
      <c r="A319" s="2" t="s">
        <v>1496</v>
      </c>
      <c r="B319" s="23">
        <v>200000</v>
      </c>
    </row>
    <row r="320" spans="1:2" x14ac:dyDescent="0.2">
      <c r="A320" s="2" t="s">
        <v>1497</v>
      </c>
      <c r="B320" s="23">
        <v>160000</v>
      </c>
    </row>
    <row r="321" spans="1:2" x14ac:dyDescent="0.2">
      <c r="A321" s="2" t="s">
        <v>1498</v>
      </c>
      <c r="B321" s="23">
        <v>115000</v>
      </c>
    </row>
    <row r="322" spans="1:2" x14ac:dyDescent="0.2">
      <c r="A322" s="2" t="s">
        <v>1499</v>
      </c>
      <c r="B322" s="23">
        <v>320000</v>
      </c>
    </row>
    <row r="323" spans="1:2" x14ac:dyDescent="0.2">
      <c r="A323" s="2" t="s">
        <v>1500</v>
      </c>
      <c r="B323" s="23">
        <v>360000</v>
      </c>
    </row>
    <row r="324" spans="1:2" x14ac:dyDescent="0.2">
      <c r="A324" s="2" t="s">
        <v>1501</v>
      </c>
      <c r="B324" s="23">
        <v>345000</v>
      </c>
    </row>
    <row r="325" spans="1:2" x14ac:dyDescent="0.2">
      <c r="A325" s="2" t="s">
        <v>1502</v>
      </c>
      <c r="B325" s="23">
        <v>280000</v>
      </c>
    </row>
    <row r="326" spans="1:2" x14ac:dyDescent="0.2">
      <c r="A326" s="2" t="s">
        <v>1503</v>
      </c>
      <c r="B326" s="23">
        <v>240000</v>
      </c>
    </row>
    <row r="327" spans="1:2" x14ac:dyDescent="0.2">
      <c r="A327" s="2" t="s">
        <v>1504</v>
      </c>
      <c r="B327" s="23">
        <v>485000</v>
      </c>
    </row>
    <row r="328" spans="1:2" x14ac:dyDescent="0.2">
      <c r="A328" s="2" t="s">
        <v>1505</v>
      </c>
      <c r="B328" s="23">
        <v>270000</v>
      </c>
    </row>
    <row r="329" spans="1:2" x14ac:dyDescent="0.2">
      <c r="A329" s="2" t="s">
        <v>1506</v>
      </c>
      <c r="B329" s="23">
        <v>435000</v>
      </c>
    </row>
    <row r="330" spans="1:2" x14ac:dyDescent="0.2">
      <c r="A330" s="2" t="s">
        <v>1507</v>
      </c>
      <c r="B330" s="23">
        <v>485000</v>
      </c>
    </row>
    <row r="331" spans="1:2" x14ac:dyDescent="0.2">
      <c r="A331" s="2" t="s">
        <v>1508</v>
      </c>
      <c r="B331" s="23">
        <v>375000</v>
      </c>
    </row>
    <row r="332" spans="1:2" x14ac:dyDescent="0.2">
      <c r="A332" s="2" t="s">
        <v>1509</v>
      </c>
      <c r="B332" s="23">
        <v>320000</v>
      </c>
    </row>
    <row r="333" spans="1:2" x14ac:dyDescent="0.2">
      <c r="A333" s="2" t="s">
        <v>1510</v>
      </c>
      <c r="B333" s="23">
        <v>210000</v>
      </c>
    </row>
    <row r="334" spans="1:2" x14ac:dyDescent="0.2">
      <c r="A334" s="2" t="s">
        <v>1511</v>
      </c>
      <c r="B334" s="23">
        <v>180000</v>
      </c>
    </row>
    <row r="335" spans="1:2" x14ac:dyDescent="0.2">
      <c r="A335" s="2" t="s">
        <v>1512</v>
      </c>
      <c r="B335" s="23">
        <v>120000</v>
      </c>
    </row>
    <row r="336" spans="1:2" x14ac:dyDescent="0.2">
      <c r="A336" s="2" t="s">
        <v>1513</v>
      </c>
      <c r="B336" s="23">
        <v>455000</v>
      </c>
    </row>
    <row r="337" spans="1:2" x14ac:dyDescent="0.2">
      <c r="A337" s="2" t="s">
        <v>1514</v>
      </c>
      <c r="B337" s="23">
        <v>235000</v>
      </c>
    </row>
    <row r="338" spans="1:2" x14ac:dyDescent="0.2">
      <c r="A338" s="2" t="s">
        <v>1515</v>
      </c>
      <c r="B338" s="23">
        <v>290000</v>
      </c>
    </row>
    <row r="339" spans="1:2" x14ac:dyDescent="0.2">
      <c r="A339" s="2" t="s">
        <v>1516</v>
      </c>
      <c r="B339" s="23">
        <v>235000</v>
      </c>
    </row>
    <row r="340" spans="1:2" x14ac:dyDescent="0.2">
      <c r="A340" s="2" t="s">
        <v>1517</v>
      </c>
      <c r="B340" s="23">
        <v>490000</v>
      </c>
    </row>
    <row r="341" spans="1:2" x14ac:dyDescent="0.2">
      <c r="A341" s="2" t="s">
        <v>1518</v>
      </c>
      <c r="B341" s="23">
        <v>175000</v>
      </c>
    </row>
    <row r="342" spans="1:2" x14ac:dyDescent="0.2">
      <c r="A342" s="2" t="s">
        <v>1519</v>
      </c>
      <c r="B342" s="23">
        <v>240000</v>
      </c>
    </row>
    <row r="343" spans="1:2" x14ac:dyDescent="0.2">
      <c r="A343" s="2" t="s">
        <v>1520</v>
      </c>
      <c r="B343" s="23">
        <v>425000</v>
      </c>
    </row>
    <row r="344" spans="1:2" x14ac:dyDescent="0.2">
      <c r="A344" s="2" t="s">
        <v>1521</v>
      </c>
      <c r="B344" s="23">
        <v>160000</v>
      </c>
    </row>
    <row r="345" spans="1:2" x14ac:dyDescent="0.2">
      <c r="A345" s="2" t="s">
        <v>1522</v>
      </c>
      <c r="B345" s="23">
        <v>485000</v>
      </c>
    </row>
    <row r="346" spans="1:2" x14ac:dyDescent="0.2">
      <c r="A346" s="2" t="s">
        <v>1523</v>
      </c>
      <c r="B346" s="23">
        <v>210000</v>
      </c>
    </row>
    <row r="347" spans="1:2" x14ac:dyDescent="0.2">
      <c r="A347" s="2" t="s">
        <v>1524</v>
      </c>
      <c r="B347" s="23">
        <v>310000</v>
      </c>
    </row>
    <row r="348" spans="1:2" x14ac:dyDescent="0.2">
      <c r="A348" s="2" t="s">
        <v>1525</v>
      </c>
      <c r="B348" s="23">
        <v>235000</v>
      </c>
    </row>
    <row r="349" spans="1:2" x14ac:dyDescent="0.2">
      <c r="A349" s="2" t="s">
        <v>1526</v>
      </c>
      <c r="B349" s="23">
        <v>345000</v>
      </c>
    </row>
    <row r="350" spans="1:2" x14ac:dyDescent="0.2">
      <c r="A350" s="2" t="s">
        <v>1527</v>
      </c>
      <c r="B350" s="23">
        <v>440000</v>
      </c>
    </row>
    <row r="351" spans="1:2" x14ac:dyDescent="0.2">
      <c r="A351" s="2" t="s">
        <v>1528</v>
      </c>
      <c r="B351" s="23">
        <v>135000</v>
      </c>
    </row>
    <row r="352" spans="1:2" x14ac:dyDescent="0.2">
      <c r="A352" s="2" t="s">
        <v>1529</v>
      </c>
      <c r="B352" s="23">
        <v>180000</v>
      </c>
    </row>
    <row r="353" spans="1:2" x14ac:dyDescent="0.2">
      <c r="A353" s="2" t="s">
        <v>1530</v>
      </c>
      <c r="B353" s="23">
        <v>235000</v>
      </c>
    </row>
    <row r="354" spans="1:2" x14ac:dyDescent="0.2">
      <c r="A354" s="2" t="s">
        <v>1531</v>
      </c>
      <c r="B354" s="23">
        <v>345000</v>
      </c>
    </row>
    <row r="355" spans="1:2" x14ac:dyDescent="0.2">
      <c r="A355" s="2" t="s">
        <v>1532</v>
      </c>
      <c r="B355" s="23">
        <v>295000</v>
      </c>
    </row>
    <row r="356" spans="1:2" x14ac:dyDescent="0.2">
      <c r="A356" s="2" t="s">
        <v>1533</v>
      </c>
      <c r="B356" s="23">
        <v>485000</v>
      </c>
    </row>
    <row r="357" spans="1:2" x14ac:dyDescent="0.2">
      <c r="A357" s="2" t="s">
        <v>1534</v>
      </c>
      <c r="B357" s="23">
        <v>175000</v>
      </c>
    </row>
    <row r="358" spans="1:2" x14ac:dyDescent="0.2">
      <c r="A358" s="2" t="s">
        <v>1535</v>
      </c>
      <c r="B358" s="23">
        <v>225000</v>
      </c>
    </row>
    <row r="359" spans="1:2" x14ac:dyDescent="0.2">
      <c r="A359" s="2" t="s">
        <v>1536</v>
      </c>
      <c r="B359" s="23">
        <v>495000</v>
      </c>
    </row>
    <row r="360" spans="1:2" x14ac:dyDescent="0.2">
      <c r="A360" s="2" t="s">
        <v>1537</v>
      </c>
      <c r="B360" s="23">
        <v>440000</v>
      </c>
    </row>
    <row r="361" spans="1:2" x14ac:dyDescent="0.2">
      <c r="A361" s="2" t="s">
        <v>1538</v>
      </c>
      <c r="B361" s="23">
        <v>365000</v>
      </c>
    </row>
    <row r="362" spans="1:2" x14ac:dyDescent="0.2">
      <c r="A362" s="2" t="s">
        <v>1539</v>
      </c>
      <c r="B362" s="23">
        <v>210000</v>
      </c>
    </row>
    <row r="363" spans="1:2" x14ac:dyDescent="0.2">
      <c r="A363" s="2" t="s">
        <v>1540</v>
      </c>
      <c r="B363" s="23">
        <v>285000</v>
      </c>
    </row>
    <row r="364" spans="1:2" x14ac:dyDescent="0.2">
      <c r="A364" s="2" t="s">
        <v>1541</v>
      </c>
      <c r="B364" s="23">
        <v>395000</v>
      </c>
    </row>
    <row r="365" spans="1:2" x14ac:dyDescent="0.2">
      <c r="A365" s="2" t="s">
        <v>1542</v>
      </c>
      <c r="B365" s="23">
        <v>220000</v>
      </c>
    </row>
    <row r="366" spans="1:2" x14ac:dyDescent="0.2">
      <c r="A366" s="2" t="s">
        <v>1543</v>
      </c>
      <c r="B366" s="23">
        <v>375000</v>
      </c>
    </row>
    <row r="367" spans="1:2" x14ac:dyDescent="0.2">
      <c r="A367" s="2" t="s">
        <v>1544</v>
      </c>
      <c r="B367" s="23">
        <v>495000</v>
      </c>
    </row>
    <row r="368" spans="1:2" x14ac:dyDescent="0.2">
      <c r="A368" s="2" t="s">
        <v>1545</v>
      </c>
      <c r="B368" s="23">
        <v>235000</v>
      </c>
    </row>
    <row r="369" spans="1:2" x14ac:dyDescent="0.2">
      <c r="A369" s="2" t="s">
        <v>1546</v>
      </c>
      <c r="B369" s="23">
        <v>390000</v>
      </c>
    </row>
    <row r="370" spans="1:2" x14ac:dyDescent="0.2">
      <c r="A370" s="2" t="s">
        <v>1547</v>
      </c>
      <c r="B370" s="23">
        <v>445000</v>
      </c>
    </row>
    <row r="371" spans="1:2" x14ac:dyDescent="0.2">
      <c r="A371" s="2" t="s">
        <v>1548</v>
      </c>
      <c r="B371" s="23">
        <v>400000</v>
      </c>
    </row>
    <row r="372" spans="1:2" x14ac:dyDescent="0.2">
      <c r="A372" s="2" t="s">
        <v>1549</v>
      </c>
      <c r="B372" s="23">
        <v>450000</v>
      </c>
    </row>
    <row r="373" spans="1:2" x14ac:dyDescent="0.2">
      <c r="A373" s="2" t="s">
        <v>1550</v>
      </c>
      <c r="B373" s="23">
        <v>250000</v>
      </c>
    </row>
    <row r="374" spans="1:2" x14ac:dyDescent="0.2">
      <c r="A374" s="2" t="s">
        <v>1551</v>
      </c>
      <c r="B374" s="23">
        <v>485000</v>
      </c>
    </row>
    <row r="375" spans="1:2" x14ac:dyDescent="0.2">
      <c r="A375" s="2" t="s">
        <v>1552</v>
      </c>
      <c r="B375" s="23">
        <v>440000</v>
      </c>
    </row>
    <row r="376" spans="1:2" x14ac:dyDescent="0.2">
      <c r="A376" s="2" t="s">
        <v>1553</v>
      </c>
      <c r="B376" s="23">
        <v>210000</v>
      </c>
    </row>
    <row r="377" spans="1:2" x14ac:dyDescent="0.2">
      <c r="A377" s="2" t="s">
        <v>1554</v>
      </c>
      <c r="B377" s="23">
        <v>190000</v>
      </c>
    </row>
    <row r="378" spans="1:2" x14ac:dyDescent="0.2">
      <c r="A378" s="2" t="s">
        <v>1555</v>
      </c>
      <c r="B378" s="23">
        <v>165000</v>
      </c>
    </row>
    <row r="379" spans="1:2" x14ac:dyDescent="0.2">
      <c r="A379" s="2" t="s">
        <v>1556</v>
      </c>
      <c r="B379" s="23">
        <v>445000</v>
      </c>
    </row>
    <row r="380" spans="1:2" x14ac:dyDescent="0.2">
      <c r="A380" s="2" t="s">
        <v>1557</v>
      </c>
      <c r="B380" s="23">
        <v>140000</v>
      </c>
    </row>
    <row r="381" spans="1:2" x14ac:dyDescent="0.2">
      <c r="A381" s="2" t="s">
        <v>1558</v>
      </c>
      <c r="B381" s="23">
        <v>160000</v>
      </c>
    </row>
    <row r="382" spans="1:2" x14ac:dyDescent="0.2">
      <c r="A382" s="2" t="s">
        <v>1559</v>
      </c>
      <c r="B382" s="23">
        <v>240000</v>
      </c>
    </row>
    <row r="383" spans="1:2" x14ac:dyDescent="0.2">
      <c r="A383" s="2" t="s">
        <v>1560</v>
      </c>
      <c r="B383" s="23">
        <v>420000</v>
      </c>
    </row>
    <row r="384" spans="1:2" x14ac:dyDescent="0.2">
      <c r="A384" s="2" t="s">
        <v>1561</v>
      </c>
      <c r="B384" s="23">
        <v>105000</v>
      </c>
    </row>
    <row r="385" spans="1:2" x14ac:dyDescent="0.2">
      <c r="A385" s="2" t="s">
        <v>1562</v>
      </c>
      <c r="B385" s="23">
        <v>465000</v>
      </c>
    </row>
    <row r="386" spans="1:2" x14ac:dyDescent="0.2">
      <c r="A386" s="2" t="s">
        <v>1563</v>
      </c>
      <c r="B386" s="23">
        <v>115000</v>
      </c>
    </row>
    <row r="387" spans="1:2" x14ac:dyDescent="0.2">
      <c r="A387" s="2" t="s">
        <v>1564</v>
      </c>
      <c r="B387" s="23">
        <v>300000</v>
      </c>
    </row>
    <row r="388" spans="1:2" x14ac:dyDescent="0.2">
      <c r="A388" s="2" t="s">
        <v>1565</v>
      </c>
      <c r="B388" s="23">
        <v>205000</v>
      </c>
    </row>
    <row r="389" spans="1:2" x14ac:dyDescent="0.2">
      <c r="A389" s="2" t="s">
        <v>1566</v>
      </c>
      <c r="B389" s="23">
        <v>445000</v>
      </c>
    </row>
    <row r="390" spans="1:2" x14ac:dyDescent="0.2">
      <c r="A390" s="2" t="s">
        <v>1567</v>
      </c>
      <c r="B390" s="23">
        <v>380000</v>
      </c>
    </row>
    <row r="391" spans="1:2" x14ac:dyDescent="0.2">
      <c r="A391" s="2" t="s">
        <v>1568</v>
      </c>
      <c r="B391" s="23">
        <v>315000</v>
      </c>
    </row>
    <row r="392" spans="1:2" x14ac:dyDescent="0.2">
      <c r="A392" s="2" t="s">
        <v>1569</v>
      </c>
      <c r="B392" s="23">
        <v>215000</v>
      </c>
    </row>
    <row r="393" spans="1:2" x14ac:dyDescent="0.2">
      <c r="A393" s="2" t="s">
        <v>1570</v>
      </c>
      <c r="B393" s="23">
        <v>170000</v>
      </c>
    </row>
    <row r="394" spans="1:2" x14ac:dyDescent="0.2">
      <c r="A394" s="2" t="s">
        <v>1571</v>
      </c>
      <c r="B394" s="23">
        <v>395000</v>
      </c>
    </row>
    <row r="395" spans="1:2" x14ac:dyDescent="0.2">
      <c r="A395" s="2" t="s">
        <v>1572</v>
      </c>
      <c r="B395" s="23">
        <v>410000</v>
      </c>
    </row>
    <row r="396" spans="1:2" x14ac:dyDescent="0.2">
      <c r="A396" s="2" t="s">
        <v>1573</v>
      </c>
      <c r="B396" s="23">
        <v>305000</v>
      </c>
    </row>
    <row r="397" spans="1:2" x14ac:dyDescent="0.2">
      <c r="A397" s="2" t="s">
        <v>1574</v>
      </c>
      <c r="B397" s="23">
        <v>435000</v>
      </c>
    </row>
    <row r="398" spans="1:2" x14ac:dyDescent="0.2">
      <c r="A398" s="2" t="s">
        <v>1575</v>
      </c>
      <c r="B398" s="23">
        <v>210000</v>
      </c>
    </row>
    <row r="399" spans="1:2" x14ac:dyDescent="0.2">
      <c r="A399" s="2" t="s">
        <v>1576</v>
      </c>
      <c r="B399" s="23">
        <v>385000</v>
      </c>
    </row>
    <row r="400" spans="1:2" x14ac:dyDescent="0.2">
      <c r="A400" s="2" t="s">
        <v>1577</v>
      </c>
      <c r="B400" s="23">
        <v>410000</v>
      </c>
    </row>
    <row r="401" spans="1:2" x14ac:dyDescent="0.2">
      <c r="A401" s="2" t="s">
        <v>1578</v>
      </c>
      <c r="B401" s="23">
        <v>135000</v>
      </c>
    </row>
    <row r="402" spans="1:2" x14ac:dyDescent="0.2">
      <c r="A402" s="2" t="s">
        <v>1579</v>
      </c>
      <c r="B402" s="23">
        <v>305000</v>
      </c>
    </row>
    <row r="403" spans="1:2" x14ac:dyDescent="0.2">
      <c r="A403" s="2" t="s">
        <v>1580</v>
      </c>
      <c r="B403" s="23">
        <v>395000</v>
      </c>
    </row>
    <row r="404" spans="1:2" x14ac:dyDescent="0.2">
      <c r="A404" s="2" t="s">
        <v>1581</v>
      </c>
      <c r="B404" s="23">
        <v>140000</v>
      </c>
    </row>
    <row r="405" spans="1:2" x14ac:dyDescent="0.2">
      <c r="A405" s="2" t="s">
        <v>1582</v>
      </c>
      <c r="B405" s="23">
        <v>275000</v>
      </c>
    </row>
    <row r="406" spans="1:2" x14ac:dyDescent="0.2">
      <c r="A406" s="2" t="s">
        <v>1583</v>
      </c>
      <c r="B406" s="23">
        <v>205000</v>
      </c>
    </row>
    <row r="407" spans="1:2" x14ac:dyDescent="0.2">
      <c r="A407" s="2" t="s">
        <v>1584</v>
      </c>
      <c r="B407" s="23">
        <v>140000</v>
      </c>
    </row>
    <row r="408" spans="1:2" x14ac:dyDescent="0.2">
      <c r="A408" s="2" t="s">
        <v>1585</v>
      </c>
      <c r="B408" s="23">
        <v>230000</v>
      </c>
    </row>
    <row r="409" spans="1:2" x14ac:dyDescent="0.2">
      <c r="A409" s="2" t="s">
        <v>1586</v>
      </c>
      <c r="B409" s="23">
        <v>440000</v>
      </c>
    </row>
    <row r="410" spans="1:2" x14ac:dyDescent="0.2">
      <c r="A410" s="2" t="s">
        <v>1587</v>
      </c>
      <c r="B410" s="23">
        <v>425000</v>
      </c>
    </row>
    <row r="411" spans="1:2" x14ac:dyDescent="0.2">
      <c r="A411" s="2" t="s">
        <v>1588</v>
      </c>
      <c r="B411" s="23">
        <v>120000</v>
      </c>
    </row>
    <row r="412" spans="1:2" x14ac:dyDescent="0.2">
      <c r="A412" s="2" t="s">
        <v>1589</v>
      </c>
      <c r="B412" s="23">
        <v>250000</v>
      </c>
    </row>
    <row r="413" spans="1:2" x14ac:dyDescent="0.2">
      <c r="A413" s="2" t="s">
        <v>1590</v>
      </c>
      <c r="B413" s="23">
        <v>490000</v>
      </c>
    </row>
    <row r="414" spans="1:2" x14ac:dyDescent="0.2">
      <c r="A414" s="2" t="s">
        <v>1591</v>
      </c>
      <c r="B414" s="23">
        <v>250000</v>
      </c>
    </row>
    <row r="415" spans="1:2" x14ac:dyDescent="0.2">
      <c r="A415" s="2" t="s">
        <v>1592</v>
      </c>
      <c r="B415" s="23">
        <v>450000</v>
      </c>
    </row>
    <row r="416" spans="1:2" x14ac:dyDescent="0.2">
      <c r="A416" s="2" t="s">
        <v>1593</v>
      </c>
      <c r="B416" s="23">
        <v>195000</v>
      </c>
    </row>
    <row r="417" spans="1:2" x14ac:dyDescent="0.2">
      <c r="A417" s="2" t="s">
        <v>1594</v>
      </c>
      <c r="B417" s="23">
        <v>140000</v>
      </c>
    </row>
    <row r="418" spans="1:2" x14ac:dyDescent="0.2">
      <c r="A418" s="2" t="s">
        <v>1595</v>
      </c>
      <c r="B418" s="23">
        <v>370000</v>
      </c>
    </row>
    <row r="419" spans="1:2" x14ac:dyDescent="0.2">
      <c r="A419" s="2" t="s">
        <v>1596</v>
      </c>
      <c r="B419" s="23">
        <v>495000</v>
      </c>
    </row>
    <row r="420" spans="1:2" x14ac:dyDescent="0.2">
      <c r="A420" s="2" t="s">
        <v>1597</v>
      </c>
      <c r="B420" s="23">
        <v>215000</v>
      </c>
    </row>
    <row r="421" spans="1:2" x14ac:dyDescent="0.2">
      <c r="A421" s="2" t="s">
        <v>1598</v>
      </c>
      <c r="B421" s="23">
        <v>435000</v>
      </c>
    </row>
    <row r="422" spans="1:2" x14ac:dyDescent="0.2">
      <c r="A422" s="2" t="s">
        <v>1599</v>
      </c>
      <c r="B422" s="23">
        <v>440000</v>
      </c>
    </row>
    <row r="423" spans="1:2" x14ac:dyDescent="0.2">
      <c r="A423" s="2" t="s">
        <v>1600</v>
      </c>
      <c r="B423" s="23">
        <v>385000</v>
      </c>
    </row>
    <row r="424" spans="1:2" x14ac:dyDescent="0.2">
      <c r="A424" s="2" t="s">
        <v>1601</v>
      </c>
      <c r="B424" s="23">
        <v>440000</v>
      </c>
    </row>
    <row r="425" spans="1:2" x14ac:dyDescent="0.2">
      <c r="A425" s="2" t="s">
        <v>1602</v>
      </c>
      <c r="B425" s="23">
        <v>170000</v>
      </c>
    </row>
    <row r="426" spans="1:2" x14ac:dyDescent="0.2">
      <c r="A426" s="2" t="s">
        <v>1603</v>
      </c>
      <c r="B426" s="23">
        <v>400000</v>
      </c>
    </row>
    <row r="427" spans="1:2" x14ac:dyDescent="0.2">
      <c r="A427" s="2" t="s">
        <v>1604</v>
      </c>
      <c r="B427" s="23">
        <v>420000</v>
      </c>
    </row>
    <row r="428" spans="1:2" x14ac:dyDescent="0.2">
      <c r="A428" s="2" t="s">
        <v>1605</v>
      </c>
      <c r="B428" s="23">
        <v>410000</v>
      </c>
    </row>
    <row r="429" spans="1:2" x14ac:dyDescent="0.2">
      <c r="A429" s="2" t="s">
        <v>1606</v>
      </c>
      <c r="B429" s="23">
        <v>365000</v>
      </c>
    </row>
    <row r="430" spans="1:2" x14ac:dyDescent="0.2">
      <c r="A430" s="2" t="s">
        <v>1607</v>
      </c>
      <c r="B430" s="23">
        <v>115000</v>
      </c>
    </row>
    <row r="431" spans="1:2" x14ac:dyDescent="0.2">
      <c r="A431" s="2" t="s">
        <v>1608</v>
      </c>
      <c r="B431" s="23">
        <v>300000</v>
      </c>
    </row>
    <row r="432" spans="1:2" x14ac:dyDescent="0.2">
      <c r="A432" s="2" t="s">
        <v>1609</v>
      </c>
      <c r="B432" s="23">
        <v>360000</v>
      </c>
    </row>
    <row r="433" spans="1:2" x14ac:dyDescent="0.2">
      <c r="A433" s="2" t="s">
        <v>1610</v>
      </c>
      <c r="B433" s="23">
        <v>190000</v>
      </c>
    </row>
    <row r="434" spans="1:2" x14ac:dyDescent="0.2">
      <c r="A434" s="2" t="s">
        <v>1611</v>
      </c>
      <c r="B434" s="23">
        <v>250000</v>
      </c>
    </row>
    <row r="435" spans="1:2" x14ac:dyDescent="0.2">
      <c r="A435" s="2" t="s">
        <v>1612</v>
      </c>
      <c r="B435" s="23">
        <v>475000</v>
      </c>
    </row>
    <row r="436" spans="1:2" x14ac:dyDescent="0.2">
      <c r="A436" s="2" t="s">
        <v>1613</v>
      </c>
      <c r="B436" s="23">
        <v>305000</v>
      </c>
    </row>
    <row r="437" spans="1:2" x14ac:dyDescent="0.2">
      <c r="A437" s="2" t="s">
        <v>1614</v>
      </c>
      <c r="B437" s="23">
        <v>125000</v>
      </c>
    </row>
    <row r="438" spans="1:2" x14ac:dyDescent="0.2">
      <c r="A438" s="2" t="s">
        <v>1615</v>
      </c>
      <c r="B438" s="23">
        <v>375000</v>
      </c>
    </row>
    <row r="439" spans="1:2" x14ac:dyDescent="0.2">
      <c r="A439" s="2" t="s">
        <v>1616</v>
      </c>
      <c r="B439" s="23">
        <v>475000</v>
      </c>
    </row>
    <row r="440" spans="1:2" x14ac:dyDescent="0.2">
      <c r="A440" s="2" t="s">
        <v>1617</v>
      </c>
      <c r="B440" s="23">
        <v>310000</v>
      </c>
    </row>
    <row r="441" spans="1:2" x14ac:dyDescent="0.2">
      <c r="A441" s="2" t="s">
        <v>1618</v>
      </c>
      <c r="B441" s="23">
        <v>170000</v>
      </c>
    </row>
    <row r="442" spans="1:2" x14ac:dyDescent="0.2">
      <c r="A442" s="2" t="s">
        <v>1619</v>
      </c>
      <c r="B442" s="23">
        <v>425000</v>
      </c>
    </row>
    <row r="443" spans="1:2" x14ac:dyDescent="0.2">
      <c r="A443" s="2" t="s">
        <v>1620</v>
      </c>
      <c r="B443" s="23">
        <v>375000</v>
      </c>
    </row>
    <row r="444" spans="1:2" x14ac:dyDescent="0.2">
      <c r="A444" s="2" t="s">
        <v>1621</v>
      </c>
      <c r="B444" s="23">
        <v>480000</v>
      </c>
    </row>
    <row r="445" spans="1:2" x14ac:dyDescent="0.2">
      <c r="A445" s="2" t="s">
        <v>1622</v>
      </c>
      <c r="B445" s="23">
        <v>465000</v>
      </c>
    </row>
    <row r="446" spans="1:2" x14ac:dyDescent="0.2">
      <c r="A446" s="2" t="s">
        <v>1623</v>
      </c>
      <c r="B446" s="23">
        <v>315000</v>
      </c>
    </row>
    <row r="447" spans="1:2" x14ac:dyDescent="0.2">
      <c r="A447" s="2" t="s">
        <v>1624</v>
      </c>
      <c r="B447" s="23">
        <v>375000</v>
      </c>
    </row>
    <row r="448" spans="1:2" x14ac:dyDescent="0.2">
      <c r="A448" s="2" t="s">
        <v>1625</v>
      </c>
      <c r="B448" s="23">
        <v>340000</v>
      </c>
    </row>
    <row r="449" spans="1:2" x14ac:dyDescent="0.2">
      <c r="A449" s="2" t="s">
        <v>1626</v>
      </c>
      <c r="B449" s="23">
        <v>330000</v>
      </c>
    </row>
    <row r="450" spans="1:2" x14ac:dyDescent="0.2">
      <c r="A450" s="2" t="s">
        <v>1627</v>
      </c>
      <c r="B450" s="23">
        <v>250000</v>
      </c>
    </row>
    <row r="451" spans="1:2" x14ac:dyDescent="0.2">
      <c r="A451" s="2" t="s">
        <v>1628</v>
      </c>
      <c r="B451" s="23">
        <v>420000</v>
      </c>
    </row>
    <row r="452" spans="1:2" x14ac:dyDescent="0.2">
      <c r="A452" s="2" t="s">
        <v>1629</v>
      </c>
      <c r="B452" s="23">
        <v>410000</v>
      </c>
    </row>
    <row r="453" spans="1:2" x14ac:dyDescent="0.2">
      <c r="A453" s="2" t="s">
        <v>1630</v>
      </c>
      <c r="B453" s="23">
        <v>210000</v>
      </c>
    </row>
    <row r="454" spans="1:2" x14ac:dyDescent="0.2">
      <c r="A454" s="2" t="s">
        <v>1631</v>
      </c>
      <c r="B454" s="23">
        <v>465000</v>
      </c>
    </row>
    <row r="455" spans="1:2" x14ac:dyDescent="0.2">
      <c r="A455" s="2" t="s">
        <v>1325</v>
      </c>
      <c r="B455" s="23">
        <v>220000</v>
      </c>
    </row>
    <row r="456" spans="1:2" x14ac:dyDescent="0.2">
      <c r="A456" s="2" t="s">
        <v>1632</v>
      </c>
      <c r="B456" s="23">
        <v>440000</v>
      </c>
    </row>
    <row r="457" spans="1:2" x14ac:dyDescent="0.2">
      <c r="A457" s="2" t="s">
        <v>1633</v>
      </c>
      <c r="B457" s="23">
        <v>260000</v>
      </c>
    </row>
    <row r="458" spans="1:2" x14ac:dyDescent="0.2">
      <c r="A458" s="2" t="s">
        <v>1634</v>
      </c>
      <c r="B458" s="23">
        <v>305000</v>
      </c>
    </row>
    <row r="459" spans="1:2" x14ac:dyDescent="0.2">
      <c r="A459" s="2" t="s">
        <v>1635</v>
      </c>
      <c r="B459" s="23">
        <v>405000</v>
      </c>
    </row>
    <row r="460" spans="1:2" x14ac:dyDescent="0.2">
      <c r="A460" s="2" t="s">
        <v>1636</v>
      </c>
      <c r="B460" s="23">
        <v>490000</v>
      </c>
    </row>
    <row r="461" spans="1:2" x14ac:dyDescent="0.2">
      <c r="A461" s="2" t="s">
        <v>1637</v>
      </c>
      <c r="B461" s="23">
        <v>265000</v>
      </c>
    </row>
    <row r="462" spans="1:2" x14ac:dyDescent="0.2">
      <c r="A462" s="2" t="s">
        <v>1638</v>
      </c>
      <c r="B462" s="23">
        <v>475000</v>
      </c>
    </row>
    <row r="463" spans="1:2" x14ac:dyDescent="0.2">
      <c r="A463" s="2" t="s">
        <v>1639</v>
      </c>
      <c r="B463" s="23">
        <v>380000</v>
      </c>
    </row>
    <row r="464" spans="1:2" x14ac:dyDescent="0.2">
      <c r="A464" s="2" t="s">
        <v>1640</v>
      </c>
      <c r="B464" s="23">
        <v>275000</v>
      </c>
    </row>
    <row r="465" spans="1:2" x14ac:dyDescent="0.2">
      <c r="A465" s="2" t="s">
        <v>1641</v>
      </c>
      <c r="B465" s="23">
        <v>200000</v>
      </c>
    </row>
    <row r="466" spans="1:2" x14ac:dyDescent="0.2">
      <c r="A466" s="2" t="s">
        <v>1642</v>
      </c>
      <c r="B466" s="23">
        <v>205000</v>
      </c>
    </row>
    <row r="467" spans="1:2" x14ac:dyDescent="0.2">
      <c r="A467" s="2" t="s">
        <v>1643</v>
      </c>
      <c r="B467" s="23">
        <v>205000</v>
      </c>
    </row>
    <row r="468" spans="1:2" x14ac:dyDescent="0.2">
      <c r="A468" s="2" t="s">
        <v>1644</v>
      </c>
      <c r="B468" s="23">
        <v>400000</v>
      </c>
    </row>
    <row r="469" spans="1:2" x14ac:dyDescent="0.2">
      <c r="A469" s="2" t="s">
        <v>1645</v>
      </c>
      <c r="B469" s="23">
        <v>245000</v>
      </c>
    </row>
    <row r="470" spans="1:2" x14ac:dyDescent="0.2">
      <c r="A470" s="2" t="s">
        <v>1646</v>
      </c>
      <c r="B470" s="23">
        <v>155000</v>
      </c>
    </row>
    <row r="471" spans="1:2" x14ac:dyDescent="0.2">
      <c r="A471" s="2" t="s">
        <v>1647</v>
      </c>
      <c r="B471" s="23">
        <v>245000</v>
      </c>
    </row>
    <row r="472" spans="1:2" x14ac:dyDescent="0.2">
      <c r="A472" s="2" t="s">
        <v>1648</v>
      </c>
      <c r="B472" s="23">
        <v>205000</v>
      </c>
    </row>
    <row r="473" spans="1:2" x14ac:dyDescent="0.2">
      <c r="A473" s="2" t="s">
        <v>1649</v>
      </c>
      <c r="B473" s="23">
        <v>190000</v>
      </c>
    </row>
    <row r="474" spans="1:2" x14ac:dyDescent="0.2">
      <c r="A474" s="2" t="s">
        <v>1650</v>
      </c>
      <c r="B474" s="23">
        <v>275000</v>
      </c>
    </row>
    <row r="475" spans="1:2" x14ac:dyDescent="0.2">
      <c r="A475" s="2" t="s">
        <v>1651</v>
      </c>
      <c r="B475" s="23">
        <v>160000</v>
      </c>
    </row>
    <row r="476" spans="1:2" x14ac:dyDescent="0.2">
      <c r="A476" s="2" t="s">
        <v>1652</v>
      </c>
      <c r="B476" s="23">
        <v>115000</v>
      </c>
    </row>
    <row r="477" spans="1:2" x14ac:dyDescent="0.2">
      <c r="A477" s="2" t="s">
        <v>1653</v>
      </c>
      <c r="B477" s="23">
        <v>270000</v>
      </c>
    </row>
    <row r="478" spans="1:2" x14ac:dyDescent="0.2">
      <c r="A478" s="2" t="s">
        <v>1654</v>
      </c>
      <c r="B478" s="23">
        <v>405000</v>
      </c>
    </row>
    <row r="479" spans="1:2" x14ac:dyDescent="0.2">
      <c r="A479" s="2" t="s">
        <v>1655</v>
      </c>
      <c r="B479" s="23">
        <v>230000</v>
      </c>
    </row>
    <row r="480" spans="1:2" x14ac:dyDescent="0.2">
      <c r="A480" s="2" t="s">
        <v>1656</v>
      </c>
      <c r="B480" s="23">
        <v>380000</v>
      </c>
    </row>
    <row r="481" spans="1:2" x14ac:dyDescent="0.2">
      <c r="A481" s="2" t="s">
        <v>1657</v>
      </c>
      <c r="B481" s="23">
        <v>235000</v>
      </c>
    </row>
    <row r="482" spans="1:2" x14ac:dyDescent="0.2">
      <c r="A482" s="2" t="s">
        <v>1658</v>
      </c>
      <c r="B482" s="23">
        <v>205000</v>
      </c>
    </row>
    <row r="483" spans="1:2" x14ac:dyDescent="0.2">
      <c r="A483" s="2" t="s">
        <v>1659</v>
      </c>
      <c r="B483" s="23">
        <v>425000</v>
      </c>
    </row>
    <row r="484" spans="1:2" x14ac:dyDescent="0.2">
      <c r="A484" s="2" t="s">
        <v>1660</v>
      </c>
      <c r="B484" s="23">
        <v>190000</v>
      </c>
    </row>
    <row r="485" spans="1:2" x14ac:dyDescent="0.2">
      <c r="A485" s="2" t="s">
        <v>1661</v>
      </c>
      <c r="B485" s="23">
        <v>435000</v>
      </c>
    </row>
    <row r="486" spans="1:2" x14ac:dyDescent="0.2">
      <c r="A486" s="2" t="s">
        <v>1662</v>
      </c>
      <c r="B486" s="23">
        <v>300000</v>
      </c>
    </row>
    <row r="487" spans="1:2" x14ac:dyDescent="0.2">
      <c r="A487" s="2" t="s">
        <v>1663</v>
      </c>
      <c r="B487" s="23">
        <v>210000</v>
      </c>
    </row>
    <row r="488" spans="1:2" x14ac:dyDescent="0.2">
      <c r="A488" s="2" t="s">
        <v>1664</v>
      </c>
      <c r="B488" s="23">
        <v>470000</v>
      </c>
    </row>
    <row r="489" spans="1:2" x14ac:dyDescent="0.2">
      <c r="A489" s="2" t="s">
        <v>1665</v>
      </c>
      <c r="B489" s="23">
        <v>305000</v>
      </c>
    </row>
    <row r="490" spans="1:2" x14ac:dyDescent="0.2">
      <c r="A490" s="2" t="s">
        <v>1666</v>
      </c>
      <c r="B490" s="23">
        <v>425000</v>
      </c>
    </row>
    <row r="491" spans="1:2" x14ac:dyDescent="0.2">
      <c r="A491" s="2" t="s">
        <v>1667</v>
      </c>
      <c r="B491" s="23">
        <v>205000</v>
      </c>
    </row>
    <row r="492" spans="1:2" x14ac:dyDescent="0.2">
      <c r="A492" s="2" t="s">
        <v>1668</v>
      </c>
      <c r="B492" s="23">
        <v>305000</v>
      </c>
    </row>
    <row r="493" spans="1:2" x14ac:dyDescent="0.2">
      <c r="A493" s="2" t="s">
        <v>1669</v>
      </c>
      <c r="B493" s="23">
        <v>170000</v>
      </c>
    </row>
    <row r="494" spans="1:2" x14ac:dyDescent="0.2">
      <c r="A494" s="2" t="s">
        <v>1670</v>
      </c>
      <c r="B494" s="23">
        <v>195000</v>
      </c>
    </row>
    <row r="495" spans="1:2" x14ac:dyDescent="0.2">
      <c r="A495" s="2" t="s">
        <v>1671</v>
      </c>
      <c r="B495" s="23">
        <v>225000</v>
      </c>
    </row>
    <row r="496" spans="1:2" x14ac:dyDescent="0.2">
      <c r="A496" s="2" t="s">
        <v>1672</v>
      </c>
      <c r="B496" s="23">
        <v>190000</v>
      </c>
    </row>
    <row r="497" spans="1:2" x14ac:dyDescent="0.2">
      <c r="A497" s="2" t="s">
        <v>1673</v>
      </c>
      <c r="B497" s="23">
        <v>205000</v>
      </c>
    </row>
    <row r="498" spans="1:2" x14ac:dyDescent="0.2">
      <c r="A498" s="2" t="s">
        <v>1674</v>
      </c>
      <c r="B498" s="23">
        <v>475000</v>
      </c>
    </row>
    <row r="499" spans="1:2" x14ac:dyDescent="0.2">
      <c r="A499" s="2" t="s">
        <v>1675</v>
      </c>
      <c r="B499" s="23">
        <v>410000</v>
      </c>
    </row>
    <row r="500" spans="1:2" x14ac:dyDescent="0.2">
      <c r="A500" s="2" t="s">
        <v>1676</v>
      </c>
      <c r="B500" s="23">
        <v>390000</v>
      </c>
    </row>
    <row r="501" spans="1:2" x14ac:dyDescent="0.2">
      <c r="A501" s="2" t="s">
        <v>1677</v>
      </c>
      <c r="B501" s="23">
        <v>170000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9"/>
  <sheetViews>
    <sheetView workbookViewId="0">
      <selection activeCell="K17" sqref="K17"/>
    </sheetView>
  </sheetViews>
  <sheetFormatPr defaultRowHeight="12" x14ac:dyDescent="0.2"/>
  <cols>
    <col min="1" max="1" width="13.33203125" style="1" customWidth="1"/>
    <col min="2" max="3" width="18.33203125" style="1" customWidth="1"/>
    <col min="4" max="4" width="10.83203125" style="1" customWidth="1"/>
    <col min="5" max="16384" width="9.33203125" style="1"/>
  </cols>
  <sheetData>
    <row r="1" spans="1:6" ht="14.1" customHeight="1" x14ac:dyDescent="0.2">
      <c r="A1" s="20" t="s">
        <v>2895</v>
      </c>
      <c r="B1" s="20" t="s">
        <v>2896</v>
      </c>
      <c r="C1" s="20" t="s">
        <v>2897</v>
      </c>
      <c r="D1" s="20" t="s">
        <v>3737</v>
      </c>
    </row>
    <row r="2" spans="1:6" x14ac:dyDescent="0.2">
      <c r="A2" s="5" t="s">
        <v>3209</v>
      </c>
      <c r="B2" s="2" t="s">
        <v>2983</v>
      </c>
      <c r="C2" s="2" t="s">
        <v>2991</v>
      </c>
      <c r="E2" s="14"/>
    </row>
    <row r="3" spans="1:6" x14ac:dyDescent="0.2">
      <c r="A3" s="5" t="s">
        <v>3365</v>
      </c>
      <c r="B3" s="2" t="s">
        <v>2996</v>
      </c>
      <c r="C3" s="2" t="s">
        <v>3028</v>
      </c>
    </row>
    <row r="4" spans="1:6" x14ac:dyDescent="0.2">
      <c r="A4" s="5" t="s">
        <v>3586</v>
      </c>
      <c r="B4" s="2" t="s">
        <v>3042</v>
      </c>
      <c r="C4" s="2" t="s">
        <v>3079</v>
      </c>
      <c r="F4" s="71" t="s">
        <v>5485</v>
      </c>
    </row>
    <row r="5" spans="1:6" x14ac:dyDescent="0.2">
      <c r="A5" s="5" t="s">
        <v>3142</v>
      </c>
      <c r="B5" s="2" t="s">
        <v>2921</v>
      </c>
      <c r="C5" s="2" t="s">
        <v>3011</v>
      </c>
      <c r="F5" s="71" t="s">
        <v>5484</v>
      </c>
    </row>
    <row r="6" spans="1:6" x14ac:dyDescent="0.2">
      <c r="A6" s="5" t="s">
        <v>3265</v>
      </c>
      <c r="B6" s="2" t="s">
        <v>3025</v>
      </c>
      <c r="C6" s="2" t="s">
        <v>2966</v>
      </c>
      <c r="F6" s="71" t="s">
        <v>5459</v>
      </c>
    </row>
    <row r="7" spans="1:6" x14ac:dyDescent="0.2">
      <c r="A7" s="5" t="s">
        <v>3413</v>
      </c>
      <c r="B7" s="2" t="s">
        <v>120</v>
      </c>
      <c r="C7" s="2" t="s">
        <v>2928</v>
      </c>
    </row>
    <row r="8" spans="1:6" x14ac:dyDescent="0.2">
      <c r="A8" s="5" t="s">
        <v>3354</v>
      </c>
      <c r="B8" s="2" t="s">
        <v>2938</v>
      </c>
      <c r="C8" s="2" t="s">
        <v>3049</v>
      </c>
      <c r="F8" s="72"/>
    </row>
    <row r="9" spans="1:6" x14ac:dyDescent="0.2">
      <c r="A9" s="5" t="s">
        <v>3313</v>
      </c>
      <c r="B9" s="2" t="s">
        <v>2971</v>
      </c>
      <c r="C9" s="2" t="s">
        <v>2976</v>
      </c>
      <c r="F9" s="72"/>
    </row>
    <row r="10" spans="1:6" x14ac:dyDescent="0.2">
      <c r="A10" s="5" t="s">
        <v>3247</v>
      </c>
      <c r="B10" s="2" t="s">
        <v>3012</v>
      </c>
      <c r="C10" s="2" t="s">
        <v>3012</v>
      </c>
    </row>
    <row r="11" spans="1:6" x14ac:dyDescent="0.2">
      <c r="A11" s="5" t="s">
        <v>3238</v>
      </c>
      <c r="B11" s="2" t="s">
        <v>3007</v>
      </c>
      <c r="C11" s="2" t="s">
        <v>2936</v>
      </c>
    </row>
    <row r="12" spans="1:6" x14ac:dyDescent="0.2">
      <c r="A12" s="5" t="s">
        <v>3141</v>
      </c>
      <c r="B12" s="2" t="s">
        <v>2922</v>
      </c>
      <c r="C12" s="2" t="s">
        <v>3049</v>
      </c>
    </row>
    <row r="13" spans="1:6" x14ac:dyDescent="0.2">
      <c r="A13" s="5" t="s">
        <v>3335</v>
      </c>
      <c r="B13" s="2" t="s">
        <v>3063</v>
      </c>
      <c r="C13" s="2" t="s">
        <v>2904</v>
      </c>
    </row>
    <row r="14" spans="1:6" x14ac:dyDescent="0.2">
      <c r="A14" s="5" t="s">
        <v>3583</v>
      </c>
      <c r="B14" s="2" t="s">
        <v>3107</v>
      </c>
      <c r="C14" s="2" t="s">
        <v>3100</v>
      </c>
    </row>
    <row r="15" spans="1:6" x14ac:dyDescent="0.2">
      <c r="A15" s="5" t="s">
        <v>3233</v>
      </c>
      <c r="B15" s="2" t="s">
        <v>2984</v>
      </c>
      <c r="C15" s="2" t="s">
        <v>3015</v>
      </c>
    </row>
    <row r="16" spans="1:6" x14ac:dyDescent="0.2">
      <c r="A16" s="5" t="s">
        <v>3415</v>
      </c>
      <c r="B16" s="2" t="s">
        <v>3053</v>
      </c>
      <c r="C16" s="2" t="s">
        <v>3042</v>
      </c>
    </row>
    <row r="17" spans="1:3" x14ac:dyDescent="0.2">
      <c r="A17" s="5" t="s">
        <v>3491</v>
      </c>
      <c r="B17" s="2" t="s">
        <v>2957</v>
      </c>
      <c r="C17" s="2" t="s">
        <v>2906</v>
      </c>
    </row>
    <row r="18" spans="1:3" x14ac:dyDescent="0.2">
      <c r="A18" s="5" t="s">
        <v>3486</v>
      </c>
      <c r="B18" s="2" t="s">
        <v>2978</v>
      </c>
      <c r="C18" s="2" t="s">
        <v>2911</v>
      </c>
    </row>
    <row r="19" spans="1:3" x14ac:dyDescent="0.2">
      <c r="A19" s="5" t="s">
        <v>3221</v>
      </c>
      <c r="B19" s="2" t="s">
        <v>2920</v>
      </c>
      <c r="C19" s="2" t="s">
        <v>2926</v>
      </c>
    </row>
    <row r="20" spans="1:3" x14ac:dyDescent="0.2">
      <c r="A20" s="5" t="s">
        <v>3580</v>
      </c>
      <c r="B20" s="2" t="s">
        <v>2914</v>
      </c>
      <c r="C20" s="2" t="s">
        <v>2990</v>
      </c>
    </row>
    <row r="21" spans="1:3" x14ac:dyDescent="0.2">
      <c r="A21" s="5" t="s">
        <v>3498</v>
      </c>
      <c r="B21" s="2" t="s">
        <v>3095</v>
      </c>
      <c r="C21" s="2" t="s">
        <v>3108</v>
      </c>
    </row>
    <row r="22" spans="1:3" x14ac:dyDescent="0.2">
      <c r="A22" s="5" t="s">
        <v>2816</v>
      </c>
      <c r="B22" s="2" t="s">
        <v>2918</v>
      </c>
      <c r="C22" s="2" t="s">
        <v>3109</v>
      </c>
    </row>
    <row r="23" spans="1:3" x14ac:dyDescent="0.2">
      <c r="A23" s="5" t="s">
        <v>3203</v>
      </c>
      <c r="B23" s="2" t="s">
        <v>2980</v>
      </c>
      <c r="C23" s="2" t="s">
        <v>3005</v>
      </c>
    </row>
    <row r="24" spans="1:3" x14ac:dyDescent="0.2">
      <c r="A24" s="5" t="s">
        <v>3536</v>
      </c>
      <c r="B24" s="2" t="s">
        <v>3009</v>
      </c>
      <c r="C24" s="2" t="s">
        <v>2977</v>
      </c>
    </row>
    <row r="25" spans="1:3" x14ac:dyDescent="0.2">
      <c r="A25" s="5" t="s">
        <v>3275</v>
      </c>
      <c r="B25" s="2" t="s">
        <v>3001</v>
      </c>
      <c r="C25" s="2" t="s">
        <v>2988</v>
      </c>
    </row>
    <row r="26" spans="1:3" x14ac:dyDescent="0.2">
      <c r="A26" s="5" t="s">
        <v>3480</v>
      </c>
      <c r="B26" s="2" t="s">
        <v>2968</v>
      </c>
      <c r="C26" s="2" t="s">
        <v>3107</v>
      </c>
    </row>
    <row r="27" spans="1:3" x14ac:dyDescent="0.2">
      <c r="A27" s="5" t="s">
        <v>3494</v>
      </c>
      <c r="B27" s="2" t="s">
        <v>2992</v>
      </c>
      <c r="C27" s="2" t="s">
        <v>3096</v>
      </c>
    </row>
    <row r="28" spans="1:3" x14ac:dyDescent="0.2">
      <c r="A28" s="5" t="s">
        <v>3555</v>
      </c>
      <c r="B28" s="2" t="s">
        <v>3029</v>
      </c>
      <c r="C28" s="2" t="s">
        <v>3046</v>
      </c>
    </row>
    <row r="29" spans="1:3" x14ac:dyDescent="0.2">
      <c r="A29" s="5" t="s">
        <v>3344</v>
      </c>
      <c r="B29" s="2" t="s">
        <v>2898</v>
      </c>
      <c r="C29" s="2" t="s">
        <v>2898</v>
      </c>
    </row>
    <row r="30" spans="1:3" x14ac:dyDescent="0.2">
      <c r="A30" s="5" t="s">
        <v>3212</v>
      </c>
      <c r="B30" s="2" t="s">
        <v>2929</v>
      </c>
      <c r="C30" s="2" t="s">
        <v>2924</v>
      </c>
    </row>
    <row r="31" spans="1:3" x14ac:dyDescent="0.2">
      <c r="A31" s="5" t="s">
        <v>3322</v>
      </c>
      <c r="B31" s="2" t="s">
        <v>2949</v>
      </c>
      <c r="C31" s="2" t="s">
        <v>2936</v>
      </c>
    </row>
    <row r="32" spans="1:3" x14ac:dyDescent="0.2">
      <c r="A32" s="5" t="s">
        <v>3466</v>
      </c>
      <c r="B32" s="2" t="s">
        <v>2918</v>
      </c>
      <c r="C32" s="2" t="s">
        <v>2954</v>
      </c>
    </row>
    <row r="33" spans="1:3" x14ac:dyDescent="0.2">
      <c r="A33" s="5" t="s">
        <v>3700</v>
      </c>
      <c r="B33" s="2" t="s">
        <v>3001</v>
      </c>
      <c r="C33" s="2" t="s">
        <v>3004</v>
      </c>
    </row>
    <row r="34" spans="1:3" x14ac:dyDescent="0.2">
      <c r="A34" s="5" t="s">
        <v>3423</v>
      </c>
      <c r="B34" s="2" t="s">
        <v>3054</v>
      </c>
      <c r="C34" s="2" t="s">
        <v>2983</v>
      </c>
    </row>
    <row r="35" spans="1:3" x14ac:dyDescent="0.2">
      <c r="A35" s="5" t="s">
        <v>3186</v>
      </c>
      <c r="B35" s="2" t="s">
        <v>2943</v>
      </c>
      <c r="C35" s="2" t="s">
        <v>3029</v>
      </c>
    </row>
    <row r="36" spans="1:3" x14ac:dyDescent="0.2">
      <c r="A36" s="5" t="s">
        <v>3701</v>
      </c>
      <c r="B36" s="2" t="s">
        <v>3047</v>
      </c>
      <c r="C36" s="2" t="s">
        <v>3044</v>
      </c>
    </row>
    <row r="37" spans="1:3" x14ac:dyDescent="0.2">
      <c r="A37" s="5" t="s">
        <v>3484</v>
      </c>
      <c r="B37" s="2" t="s">
        <v>2918</v>
      </c>
      <c r="C37" s="2" t="s">
        <v>3006</v>
      </c>
    </row>
    <row r="38" spans="1:3" x14ac:dyDescent="0.2">
      <c r="A38" s="5" t="s">
        <v>3394</v>
      </c>
      <c r="B38" s="2" t="s">
        <v>2931</v>
      </c>
      <c r="C38" s="2" t="s">
        <v>3024</v>
      </c>
    </row>
    <row r="39" spans="1:3" x14ac:dyDescent="0.2">
      <c r="A39" s="5" t="s">
        <v>3302</v>
      </c>
      <c r="B39" s="2" t="s">
        <v>3049</v>
      </c>
      <c r="C39" s="2" t="s">
        <v>3049</v>
      </c>
    </row>
    <row r="40" spans="1:3" x14ac:dyDescent="0.2">
      <c r="A40" s="5" t="s">
        <v>3439</v>
      </c>
      <c r="B40" s="2" t="s">
        <v>2996</v>
      </c>
      <c r="C40" s="2" t="s">
        <v>2989</v>
      </c>
    </row>
    <row r="41" spans="1:3" x14ac:dyDescent="0.2">
      <c r="A41" s="5" t="s">
        <v>3477</v>
      </c>
      <c r="B41" s="2" t="s">
        <v>3011</v>
      </c>
      <c r="C41" s="2" t="s">
        <v>3039</v>
      </c>
    </row>
    <row r="42" spans="1:3" x14ac:dyDescent="0.2">
      <c r="A42" s="5" t="s">
        <v>3193</v>
      </c>
      <c r="B42" s="2" t="s">
        <v>120</v>
      </c>
      <c r="C42" s="2" t="s">
        <v>3079</v>
      </c>
    </row>
    <row r="43" spans="1:3" x14ac:dyDescent="0.2">
      <c r="A43" s="5" t="s">
        <v>3383</v>
      </c>
      <c r="B43" s="2" t="s">
        <v>2337</v>
      </c>
      <c r="C43" s="2" t="s">
        <v>3113</v>
      </c>
    </row>
    <row r="44" spans="1:3" x14ac:dyDescent="0.2">
      <c r="A44" s="5" t="s">
        <v>3340</v>
      </c>
      <c r="B44" s="2" t="s">
        <v>3071</v>
      </c>
      <c r="C44" s="2" t="s">
        <v>3055</v>
      </c>
    </row>
    <row r="45" spans="1:3" x14ac:dyDescent="0.2">
      <c r="A45" s="5" t="s">
        <v>3229</v>
      </c>
      <c r="B45" s="2" t="s">
        <v>2999</v>
      </c>
      <c r="C45" s="2" t="s">
        <v>2962</v>
      </c>
    </row>
    <row r="46" spans="1:3" x14ac:dyDescent="0.2">
      <c r="A46" s="5" t="s">
        <v>3473</v>
      </c>
      <c r="B46" s="2" t="s">
        <v>3049</v>
      </c>
      <c r="C46" s="2" t="s">
        <v>2992</v>
      </c>
    </row>
    <row r="47" spans="1:3" x14ac:dyDescent="0.2">
      <c r="A47" s="5" t="s">
        <v>3653</v>
      </c>
      <c r="B47" s="2" t="s">
        <v>2927</v>
      </c>
      <c r="C47" s="2" t="s">
        <v>3029</v>
      </c>
    </row>
    <row r="48" spans="1:3" x14ac:dyDescent="0.2">
      <c r="A48" s="5" t="s">
        <v>3162</v>
      </c>
      <c r="B48" s="2" t="s">
        <v>2935</v>
      </c>
      <c r="C48" s="2" t="s">
        <v>2928</v>
      </c>
    </row>
    <row r="49" spans="1:3" x14ac:dyDescent="0.2">
      <c r="A49" s="5" t="s">
        <v>3400</v>
      </c>
      <c r="B49" s="2" t="s">
        <v>3079</v>
      </c>
      <c r="C49" s="2" t="s">
        <v>3070</v>
      </c>
    </row>
    <row r="50" spans="1:3" x14ac:dyDescent="0.2">
      <c r="A50" s="5" t="s">
        <v>3587</v>
      </c>
      <c r="B50" s="2" t="s">
        <v>3108</v>
      </c>
      <c r="C50" s="2" t="s">
        <v>3007</v>
      </c>
    </row>
    <row r="51" spans="1:3" x14ac:dyDescent="0.2">
      <c r="A51" s="5" t="s">
        <v>3237</v>
      </c>
      <c r="B51" s="2" t="s">
        <v>2998</v>
      </c>
      <c r="C51" s="2" t="s">
        <v>2935</v>
      </c>
    </row>
    <row r="52" spans="1:3" x14ac:dyDescent="0.2">
      <c r="A52" s="5" t="s">
        <v>3442</v>
      </c>
      <c r="B52" s="2" t="s">
        <v>3076</v>
      </c>
      <c r="C52" s="2" t="s">
        <v>3021</v>
      </c>
    </row>
    <row r="53" spans="1:3" x14ac:dyDescent="0.2">
      <c r="A53" s="5" t="s">
        <v>3161</v>
      </c>
      <c r="B53" s="2" t="s">
        <v>2947</v>
      </c>
      <c r="C53" s="2" t="s">
        <v>3111</v>
      </c>
    </row>
    <row r="54" spans="1:3" x14ac:dyDescent="0.2">
      <c r="A54" s="5" t="s">
        <v>3636</v>
      </c>
      <c r="B54" s="2" t="s">
        <v>3079</v>
      </c>
      <c r="C54" s="2" t="s">
        <v>2942</v>
      </c>
    </row>
    <row r="55" spans="1:3" x14ac:dyDescent="0.2">
      <c r="A55" s="5" t="s">
        <v>3693</v>
      </c>
      <c r="B55" s="2" t="s">
        <v>2989</v>
      </c>
      <c r="C55" s="2" t="s">
        <v>2454</v>
      </c>
    </row>
    <row r="56" spans="1:3" x14ac:dyDescent="0.2">
      <c r="A56" s="5" t="s">
        <v>3154</v>
      </c>
      <c r="B56" s="2" t="s">
        <v>2936</v>
      </c>
      <c r="C56" s="2" t="s">
        <v>2936</v>
      </c>
    </row>
    <row r="57" spans="1:3" x14ac:dyDescent="0.2">
      <c r="A57" s="5" t="s">
        <v>3456</v>
      </c>
      <c r="B57" s="2" t="s">
        <v>3054</v>
      </c>
      <c r="C57" s="2" t="s">
        <v>3098</v>
      </c>
    </row>
    <row r="58" spans="1:3" x14ac:dyDescent="0.2">
      <c r="A58" s="5" t="s">
        <v>3694</v>
      </c>
      <c r="B58" s="2" t="s">
        <v>3058</v>
      </c>
      <c r="C58" s="2" t="s">
        <v>3118</v>
      </c>
    </row>
    <row r="59" spans="1:3" x14ac:dyDescent="0.2">
      <c r="A59" s="5" t="s">
        <v>3614</v>
      </c>
      <c r="B59" s="2" t="s">
        <v>3110</v>
      </c>
      <c r="C59" s="2" t="s">
        <v>3078</v>
      </c>
    </row>
    <row r="60" spans="1:3" x14ac:dyDescent="0.2">
      <c r="A60" s="5" t="s">
        <v>3377</v>
      </c>
      <c r="B60" s="2" t="s">
        <v>3074</v>
      </c>
      <c r="C60" s="2" t="s">
        <v>3041</v>
      </c>
    </row>
    <row r="61" spans="1:3" x14ac:dyDescent="0.2">
      <c r="A61" s="5" t="s">
        <v>3547</v>
      </c>
      <c r="B61" s="2" t="s">
        <v>3063</v>
      </c>
      <c r="C61" s="2" t="s">
        <v>3009</v>
      </c>
    </row>
    <row r="62" spans="1:3" x14ac:dyDescent="0.2">
      <c r="A62" s="5" t="s">
        <v>3210</v>
      </c>
      <c r="B62" s="2" t="s">
        <v>2984</v>
      </c>
      <c r="C62" s="2" t="s">
        <v>3051</v>
      </c>
    </row>
    <row r="63" spans="1:3" x14ac:dyDescent="0.2">
      <c r="A63" s="5" t="s">
        <v>3698</v>
      </c>
      <c r="B63" s="2" t="s">
        <v>3009</v>
      </c>
      <c r="C63" s="2" t="s">
        <v>2899</v>
      </c>
    </row>
    <row r="64" spans="1:3" x14ac:dyDescent="0.2">
      <c r="A64" s="5" t="s">
        <v>3390</v>
      </c>
      <c r="B64" s="2" t="s">
        <v>3060</v>
      </c>
      <c r="C64" s="2" t="s">
        <v>2900</v>
      </c>
    </row>
    <row r="65" spans="1:3" x14ac:dyDescent="0.2">
      <c r="A65" s="5" t="s">
        <v>3714</v>
      </c>
      <c r="B65" s="2" t="s">
        <v>3056</v>
      </c>
      <c r="C65" s="2" t="s">
        <v>2984</v>
      </c>
    </row>
    <row r="66" spans="1:3" x14ac:dyDescent="0.2">
      <c r="A66" s="5" t="s">
        <v>3153</v>
      </c>
      <c r="B66" s="2" t="s">
        <v>2935</v>
      </c>
      <c r="C66" s="2" t="s">
        <v>2948</v>
      </c>
    </row>
    <row r="67" spans="1:3" x14ac:dyDescent="0.2">
      <c r="A67" s="5" t="s">
        <v>3176</v>
      </c>
      <c r="B67" s="2" t="s">
        <v>2961</v>
      </c>
      <c r="C67" s="2" t="s">
        <v>2979</v>
      </c>
    </row>
    <row r="68" spans="1:3" x14ac:dyDescent="0.2">
      <c r="A68" s="5" t="s">
        <v>3398</v>
      </c>
      <c r="B68" s="2" t="s">
        <v>3078</v>
      </c>
      <c r="C68" s="2" t="s">
        <v>2906</v>
      </c>
    </row>
    <row r="69" spans="1:3" x14ac:dyDescent="0.2">
      <c r="A69" s="5" t="s">
        <v>3185</v>
      </c>
      <c r="B69" s="2" t="s">
        <v>2927</v>
      </c>
      <c r="C69" s="2" t="s">
        <v>3088</v>
      </c>
    </row>
    <row r="70" spans="1:3" x14ac:dyDescent="0.2">
      <c r="A70" s="5" t="s">
        <v>3239</v>
      </c>
      <c r="B70" s="2" t="s">
        <v>2910</v>
      </c>
      <c r="C70" s="2" t="s">
        <v>2958</v>
      </c>
    </row>
    <row r="71" spans="1:3" x14ac:dyDescent="0.2">
      <c r="A71" s="5" t="s">
        <v>3169</v>
      </c>
      <c r="B71" s="2" t="s">
        <v>2954</v>
      </c>
      <c r="C71" s="2" t="s">
        <v>2954</v>
      </c>
    </row>
    <row r="72" spans="1:3" x14ac:dyDescent="0.2">
      <c r="A72" s="5" t="s">
        <v>3260</v>
      </c>
      <c r="B72" s="2" t="s">
        <v>3022</v>
      </c>
      <c r="C72" s="2" t="s">
        <v>3072</v>
      </c>
    </row>
    <row r="73" spans="1:3" x14ac:dyDescent="0.2">
      <c r="A73" s="5" t="s">
        <v>3397</v>
      </c>
      <c r="B73" s="2" t="s">
        <v>2912</v>
      </c>
      <c r="C73" s="2" t="s">
        <v>2954</v>
      </c>
    </row>
    <row r="74" spans="1:3" x14ac:dyDescent="0.2">
      <c r="A74" s="5" t="s">
        <v>3600</v>
      </c>
      <c r="B74" s="2" t="s">
        <v>2914</v>
      </c>
      <c r="C74" s="2" t="s">
        <v>3019</v>
      </c>
    </row>
    <row r="75" spans="1:3" x14ac:dyDescent="0.2">
      <c r="A75" s="5" t="s">
        <v>3625</v>
      </c>
      <c r="B75" s="2" t="s">
        <v>2952</v>
      </c>
      <c r="C75" s="2" t="s">
        <v>3060</v>
      </c>
    </row>
    <row r="76" spans="1:3" x14ac:dyDescent="0.2">
      <c r="A76" s="5" t="s">
        <v>3553</v>
      </c>
      <c r="B76" s="2" t="s">
        <v>3027</v>
      </c>
      <c r="C76" s="2" t="s">
        <v>3086</v>
      </c>
    </row>
    <row r="77" spans="1:3" x14ac:dyDescent="0.2">
      <c r="A77" s="5" t="s">
        <v>3685</v>
      </c>
      <c r="B77" s="2" t="s">
        <v>2954</v>
      </c>
      <c r="C77" s="2" t="s">
        <v>2981</v>
      </c>
    </row>
    <row r="78" spans="1:3" x14ac:dyDescent="0.2">
      <c r="A78" s="5" t="s">
        <v>3240</v>
      </c>
      <c r="B78" s="2" t="s">
        <v>2959</v>
      </c>
      <c r="C78" s="2" t="s">
        <v>2994</v>
      </c>
    </row>
    <row r="79" spans="1:3" x14ac:dyDescent="0.2">
      <c r="A79" s="5" t="s">
        <v>3661</v>
      </c>
      <c r="B79" s="2" t="s">
        <v>2967</v>
      </c>
      <c r="C79" s="2" t="s">
        <v>3047</v>
      </c>
    </row>
    <row r="80" spans="1:3" x14ac:dyDescent="0.2">
      <c r="A80" s="5" t="s">
        <v>3197</v>
      </c>
      <c r="B80" s="2" t="s">
        <v>2898</v>
      </c>
      <c r="C80" s="2" t="s">
        <v>2898</v>
      </c>
    </row>
    <row r="81" spans="1:3" x14ac:dyDescent="0.2">
      <c r="A81" s="5" t="s">
        <v>3192</v>
      </c>
      <c r="B81" s="2" t="s">
        <v>2974</v>
      </c>
      <c r="C81" s="2" t="s">
        <v>3076</v>
      </c>
    </row>
    <row r="82" spans="1:3" x14ac:dyDescent="0.2">
      <c r="A82" s="5" t="s">
        <v>3572</v>
      </c>
      <c r="B82" s="2" t="s">
        <v>3005</v>
      </c>
      <c r="C82" s="2" t="s">
        <v>2906</v>
      </c>
    </row>
    <row r="83" spans="1:3" x14ac:dyDescent="0.2">
      <c r="A83" s="5" t="s">
        <v>3588</v>
      </c>
      <c r="B83" s="2" t="s">
        <v>2961</v>
      </c>
      <c r="C83" s="2" t="s">
        <v>3094</v>
      </c>
    </row>
    <row r="84" spans="1:3" x14ac:dyDescent="0.2">
      <c r="A84" s="5" t="s">
        <v>3389</v>
      </c>
      <c r="B84" s="2" t="s">
        <v>3014</v>
      </c>
      <c r="C84" s="2" t="s">
        <v>3019</v>
      </c>
    </row>
    <row r="85" spans="1:3" x14ac:dyDescent="0.2">
      <c r="A85" s="5" t="s">
        <v>3570</v>
      </c>
      <c r="B85" s="2" t="s">
        <v>2934</v>
      </c>
      <c r="C85" s="2" t="s">
        <v>3041</v>
      </c>
    </row>
    <row r="86" spans="1:3" x14ac:dyDescent="0.2">
      <c r="A86" s="5" t="s">
        <v>3593</v>
      </c>
      <c r="B86" s="2" t="s">
        <v>3024</v>
      </c>
      <c r="C86" s="2" t="s">
        <v>3024</v>
      </c>
    </row>
    <row r="87" spans="1:3" x14ac:dyDescent="0.2">
      <c r="A87" s="5" t="s">
        <v>3399</v>
      </c>
      <c r="B87" s="2" t="s">
        <v>3094</v>
      </c>
      <c r="C87" s="2" t="s">
        <v>2898</v>
      </c>
    </row>
    <row r="88" spans="1:3" x14ac:dyDescent="0.2">
      <c r="A88" s="5" t="s">
        <v>3690</v>
      </c>
      <c r="B88" s="2" t="s">
        <v>2925</v>
      </c>
      <c r="C88" s="2" t="s">
        <v>3047</v>
      </c>
    </row>
    <row r="89" spans="1:3" x14ac:dyDescent="0.2">
      <c r="A89" s="5" t="s">
        <v>3149</v>
      </c>
      <c r="B89" s="2" t="s">
        <v>2930</v>
      </c>
      <c r="C89" s="2" t="s">
        <v>2930</v>
      </c>
    </row>
    <row r="90" spans="1:3" x14ac:dyDescent="0.2">
      <c r="A90" s="5" t="s">
        <v>3217</v>
      </c>
      <c r="B90" s="2" t="s">
        <v>2990</v>
      </c>
      <c r="C90" s="2" t="s">
        <v>2974</v>
      </c>
    </row>
    <row r="91" spans="1:3" x14ac:dyDescent="0.2">
      <c r="A91" s="5" t="s">
        <v>3285</v>
      </c>
      <c r="B91" s="2" t="s">
        <v>2919</v>
      </c>
      <c r="C91" s="2" t="s">
        <v>3019</v>
      </c>
    </row>
    <row r="92" spans="1:3" x14ac:dyDescent="0.2">
      <c r="A92" s="5" t="s">
        <v>3507</v>
      </c>
      <c r="B92" s="2" t="s">
        <v>3041</v>
      </c>
      <c r="C92" s="2" t="s">
        <v>2992</v>
      </c>
    </row>
    <row r="93" spans="1:3" x14ac:dyDescent="0.2">
      <c r="A93" s="5" t="s">
        <v>3282</v>
      </c>
      <c r="B93" s="2" t="s">
        <v>2935</v>
      </c>
      <c r="C93" s="2" t="s">
        <v>3046</v>
      </c>
    </row>
    <row r="94" spans="1:3" x14ac:dyDescent="0.2">
      <c r="A94" s="5" t="s">
        <v>3499</v>
      </c>
      <c r="B94" s="2" t="s">
        <v>2902</v>
      </c>
      <c r="C94" s="2" t="s">
        <v>2911</v>
      </c>
    </row>
    <row r="95" spans="1:3" x14ac:dyDescent="0.2">
      <c r="A95" s="5" t="s">
        <v>3145</v>
      </c>
      <c r="B95" s="2" t="s">
        <v>3077</v>
      </c>
      <c r="C95" s="2" t="s">
        <v>2976</v>
      </c>
    </row>
    <row r="96" spans="1:3" x14ac:dyDescent="0.2">
      <c r="A96" s="5" t="s">
        <v>3562</v>
      </c>
      <c r="B96" s="2" t="s">
        <v>3031</v>
      </c>
      <c r="C96" s="2" t="s">
        <v>3031</v>
      </c>
    </row>
    <row r="97" spans="1:3" x14ac:dyDescent="0.2">
      <c r="A97" s="5" t="s">
        <v>3312</v>
      </c>
      <c r="B97" s="2" t="s">
        <v>2937</v>
      </c>
      <c r="C97" s="2" t="s">
        <v>3020</v>
      </c>
    </row>
    <row r="98" spans="1:3" x14ac:dyDescent="0.2">
      <c r="A98" s="5" t="s">
        <v>3492</v>
      </c>
      <c r="B98" s="2" t="s">
        <v>2994</v>
      </c>
      <c r="C98" s="2" t="s">
        <v>2955</v>
      </c>
    </row>
    <row r="99" spans="1:3" x14ac:dyDescent="0.2">
      <c r="A99" s="5" t="s">
        <v>3131</v>
      </c>
      <c r="B99" s="2" t="s">
        <v>2911</v>
      </c>
      <c r="C99" s="2" t="s">
        <v>3068</v>
      </c>
    </row>
    <row r="100" spans="1:3" x14ac:dyDescent="0.2">
      <c r="A100" s="5" t="s">
        <v>3182</v>
      </c>
      <c r="B100" s="2" t="s">
        <v>2907</v>
      </c>
      <c r="C100" s="2" t="s">
        <v>2995</v>
      </c>
    </row>
    <row r="101" spans="1:3" x14ac:dyDescent="0.2">
      <c r="A101" s="5" t="s">
        <v>3475</v>
      </c>
      <c r="B101" s="2" t="s">
        <v>3089</v>
      </c>
      <c r="C101" s="2" t="s">
        <v>3086</v>
      </c>
    </row>
    <row r="102" spans="1:3" x14ac:dyDescent="0.2">
      <c r="A102" s="5" t="s">
        <v>3171</v>
      </c>
      <c r="B102" s="2" t="s">
        <v>2956</v>
      </c>
      <c r="C102" s="2" t="s">
        <v>3056</v>
      </c>
    </row>
    <row r="103" spans="1:3" x14ac:dyDescent="0.2">
      <c r="A103" s="5" t="s">
        <v>3206</v>
      </c>
      <c r="B103" s="2" t="s">
        <v>2901</v>
      </c>
      <c r="C103" s="2" t="s">
        <v>3029</v>
      </c>
    </row>
    <row r="104" spans="1:3" x14ac:dyDescent="0.2">
      <c r="A104" s="5" t="s">
        <v>3411</v>
      </c>
      <c r="B104" s="2" t="s">
        <v>2972</v>
      </c>
      <c r="C104" s="2" t="s">
        <v>3034</v>
      </c>
    </row>
    <row r="105" spans="1:3" x14ac:dyDescent="0.2">
      <c r="A105" s="5" t="s">
        <v>3527</v>
      </c>
      <c r="B105" s="2" t="s">
        <v>2942</v>
      </c>
      <c r="C105" s="2" t="s">
        <v>3108</v>
      </c>
    </row>
    <row r="106" spans="1:3" x14ac:dyDescent="0.2">
      <c r="A106" s="5" t="s">
        <v>3549</v>
      </c>
      <c r="B106" s="2" t="s">
        <v>2979</v>
      </c>
      <c r="C106" s="2" t="s">
        <v>3092</v>
      </c>
    </row>
    <row r="107" spans="1:3" x14ac:dyDescent="0.2">
      <c r="A107" s="5" t="s">
        <v>3434</v>
      </c>
      <c r="B107" s="2" t="s">
        <v>2960</v>
      </c>
      <c r="C107" s="2" t="s">
        <v>2902</v>
      </c>
    </row>
    <row r="108" spans="1:3" x14ac:dyDescent="0.2">
      <c r="A108" s="5" t="s">
        <v>3511</v>
      </c>
      <c r="B108" s="2" t="s">
        <v>2996</v>
      </c>
      <c r="C108" s="2" t="s">
        <v>2942</v>
      </c>
    </row>
    <row r="109" spans="1:3" x14ac:dyDescent="0.2">
      <c r="A109" s="5" t="s">
        <v>3160</v>
      </c>
      <c r="B109" s="2" t="s">
        <v>2944</v>
      </c>
      <c r="C109" s="2" t="s">
        <v>2932</v>
      </c>
    </row>
    <row r="110" spans="1:3" x14ac:dyDescent="0.2">
      <c r="A110" s="5" t="s">
        <v>3245</v>
      </c>
      <c r="B110" s="2" t="s">
        <v>2995</v>
      </c>
      <c r="C110" s="2" t="s">
        <v>3080</v>
      </c>
    </row>
    <row r="111" spans="1:3" x14ac:dyDescent="0.2">
      <c r="A111" s="5" t="s">
        <v>3243</v>
      </c>
      <c r="B111" s="2" t="s">
        <v>3011</v>
      </c>
      <c r="C111" s="2" t="s">
        <v>2968</v>
      </c>
    </row>
    <row r="112" spans="1:3" x14ac:dyDescent="0.2">
      <c r="A112" s="5" t="s">
        <v>3526</v>
      </c>
      <c r="B112" s="2" t="s">
        <v>2992</v>
      </c>
      <c r="C112" s="2" t="s">
        <v>3035</v>
      </c>
    </row>
    <row r="113" spans="1:3" x14ac:dyDescent="0.2">
      <c r="A113" s="5" t="s">
        <v>3297</v>
      </c>
      <c r="B113" s="2" t="s">
        <v>2962</v>
      </c>
      <c r="C113" s="2" t="s">
        <v>3032</v>
      </c>
    </row>
    <row r="114" spans="1:3" x14ac:dyDescent="0.2">
      <c r="A114" s="5" t="s">
        <v>3353</v>
      </c>
      <c r="B114" s="2" t="s">
        <v>2979</v>
      </c>
      <c r="C114" s="2" t="s">
        <v>3043</v>
      </c>
    </row>
    <row r="115" spans="1:3" x14ac:dyDescent="0.2">
      <c r="A115" s="5" t="s">
        <v>3443</v>
      </c>
      <c r="B115" s="2" t="s">
        <v>3052</v>
      </c>
      <c r="C115" s="2" t="s">
        <v>2957</v>
      </c>
    </row>
    <row r="116" spans="1:3" x14ac:dyDescent="0.2">
      <c r="A116" s="5" t="s">
        <v>3367</v>
      </c>
      <c r="B116" s="2" t="s">
        <v>3004</v>
      </c>
      <c r="C116" s="2" t="s">
        <v>2983</v>
      </c>
    </row>
    <row r="117" spans="1:3" x14ac:dyDescent="0.2">
      <c r="A117" s="5" t="s">
        <v>3406</v>
      </c>
      <c r="B117" s="2" t="s">
        <v>2979</v>
      </c>
      <c r="C117" s="2" t="s">
        <v>2949</v>
      </c>
    </row>
    <row r="118" spans="1:3" x14ac:dyDescent="0.2">
      <c r="A118" s="5" t="s">
        <v>3332</v>
      </c>
      <c r="B118" s="2" t="s">
        <v>3062</v>
      </c>
      <c r="C118" s="2" t="s">
        <v>3092</v>
      </c>
    </row>
    <row r="119" spans="1:3" x14ac:dyDescent="0.2">
      <c r="A119" s="5" t="s">
        <v>3540</v>
      </c>
      <c r="B119" s="2" t="s">
        <v>3101</v>
      </c>
      <c r="C119" s="2" t="s">
        <v>2908</v>
      </c>
    </row>
    <row r="120" spans="1:3" x14ac:dyDescent="0.2">
      <c r="A120" s="5" t="s">
        <v>3581</v>
      </c>
      <c r="B120" s="2" t="s">
        <v>3105</v>
      </c>
      <c r="C120" s="2" t="s">
        <v>3025</v>
      </c>
    </row>
    <row r="121" spans="1:3" x14ac:dyDescent="0.2">
      <c r="A121" s="5" t="s">
        <v>3667</v>
      </c>
      <c r="B121" s="2" t="s">
        <v>2952</v>
      </c>
      <c r="C121" s="2" t="s">
        <v>2898</v>
      </c>
    </row>
    <row r="122" spans="1:3" x14ac:dyDescent="0.2">
      <c r="A122" s="5" t="s">
        <v>3566</v>
      </c>
      <c r="B122" s="2" t="s">
        <v>3053</v>
      </c>
      <c r="C122" s="2" t="s">
        <v>3081</v>
      </c>
    </row>
    <row r="123" spans="1:3" x14ac:dyDescent="0.2">
      <c r="A123" s="5" t="s">
        <v>3350</v>
      </c>
      <c r="B123" s="2" t="s">
        <v>2989</v>
      </c>
      <c r="C123" s="2" t="s">
        <v>2966</v>
      </c>
    </row>
    <row r="124" spans="1:3" x14ac:dyDescent="0.2">
      <c r="A124" s="5" t="s">
        <v>3446</v>
      </c>
      <c r="B124" s="2" t="s">
        <v>3088</v>
      </c>
      <c r="C124" s="2" t="s">
        <v>2900</v>
      </c>
    </row>
    <row r="125" spans="1:3" x14ac:dyDescent="0.2">
      <c r="A125" s="5" t="s">
        <v>3138</v>
      </c>
      <c r="B125" s="2" t="s">
        <v>2918</v>
      </c>
      <c r="C125" s="2" t="s">
        <v>3103</v>
      </c>
    </row>
    <row r="126" spans="1:3" x14ac:dyDescent="0.2">
      <c r="A126" s="5" t="s">
        <v>3578</v>
      </c>
      <c r="B126" s="2" t="s">
        <v>2971</v>
      </c>
      <c r="C126" s="2" t="s">
        <v>3014</v>
      </c>
    </row>
    <row r="127" spans="1:3" x14ac:dyDescent="0.2">
      <c r="A127" s="5" t="s">
        <v>3626</v>
      </c>
      <c r="B127" s="2" t="s">
        <v>3005</v>
      </c>
      <c r="C127" s="2" t="s">
        <v>3023</v>
      </c>
    </row>
    <row r="128" spans="1:3" x14ac:dyDescent="0.2">
      <c r="A128" s="5" t="s">
        <v>3716</v>
      </c>
      <c r="B128" s="2" t="s">
        <v>3112</v>
      </c>
      <c r="C128" s="2" t="s">
        <v>3052</v>
      </c>
    </row>
    <row r="129" spans="1:3" x14ac:dyDescent="0.2">
      <c r="A129" s="5" t="s">
        <v>3276</v>
      </c>
      <c r="B129" s="2" t="s">
        <v>2941</v>
      </c>
      <c r="C129" s="2" t="s">
        <v>3053</v>
      </c>
    </row>
    <row r="130" spans="1:3" x14ac:dyDescent="0.2">
      <c r="A130" s="5" t="s">
        <v>3493</v>
      </c>
      <c r="B130" s="2" t="s">
        <v>3094</v>
      </c>
      <c r="C130" s="2" t="s">
        <v>3015</v>
      </c>
    </row>
    <row r="131" spans="1:3" x14ac:dyDescent="0.2">
      <c r="A131" s="5" t="s">
        <v>3356</v>
      </c>
      <c r="B131" s="2" t="s">
        <v>3010</v>
      </c>
      <c r="C131" s="2" t="s">
        <v>2914</v>
      </c>
    </row>
    <row r="132" spans="1:3" x14ac:dyDescent="0.2">
      <c r="A132" s="5" t="s">
        <v>3554</v>
      </c>
      <c r="B132" s="2" t="s">
        <v>3090</v>
      </c>
      <c r="C132" s="2" t="s">
        <v>3045</v>
      </c>
    </row>
    <row r="133" spans="1:3" x14ac:dyDescent="0.2">
      <c r="A133" s="5" t="s">
        <v>3478</v>
      </c>
      <c r="B133" s="2" t="s">
        <v>3036</v>
      </c>
      <c r="C133" s="2" t="s">
        <v>2958</v>
      </c>
    </row>
    <row r="134" spans="1:3" x14ac:dyDescent="0.2">
      <c r="A134" s="5" t="s">
        <v>3483</v>
      </c>
      <c r="B134" s="2" t="s">
        <v>2904</v>
      </c>
      <c r="C134" s="2" t="s">
        <v>2974</v>
      </c>
    </row>
    <row r="135" spans="1:3" x14ac:dyDescent="0.2">
      <c r="A135" s="5" t="s">
        <v>3427</v>
      </c>
      <c r="B135" s="2" t="s">
        <v>3085</v>
      </c>
      <c r="C135" s="2" t="s">
        <v>2930</v>
      </c>
    </row>
    <row r="136" spans="1:3" x14ac:dyDescent="0.2">
      <c r="A136" s="5" t="s">
        <v>3329</v>
      </c>
      <c r="B136" s="2" t="s">
        <v>3061</v>
      </c>
      <c r="C136" s="2" t="s">
        <v>2964</v>
      </c>
    </row>
    <row r="137" spans="1:3" x14ac:dyDescent="0.2">
      <c r="A137" s="5" t="s">
        <v>3429</v>
      </c>
      <c r="B137" s="2" t="s">
        <v>3018</v>
      </c>
      <c r="C137" s="2" t="s">
        <v>3109</v>
      </c>
    </row>
    <row r="138" spans="1:3" x14ac:dyDescent="0.2">
      <c r="A138" s="5" t="s">
        <v>3544</v>
      </c>
      <c r="B138" s="2" t="s">
        <v>3102</v>
      </c>
      <c r="C138" s="2" t="s">
        <v>3045</v>
      </c>
    </row>
    <row r="139" spans="1:3" x14ac:dyDescent="0.2">
      <c r="A139" s="5" t="s">
        <v>3281</v>
      </c>
      <c r="B139" s="2" t="s">
        <v>3035</v>
      </c>
      <c r="C139" s="2" t="s">
        <v>3055</v>
      </c>
    </row>
    <row r="140" spans="1:3" x14ac:dyDescent="0.2">
      <c r="A140" s="5" t="s">
        <v>3445</v>
      </c>
      <c r="B140" s="2" t="s">
        <v>2958</v>
      </c>
      <c r="C140" s="2" t="s">
        <v>3101</v>
      </c>
    </row>
    <row r="141" spans="1:3" x14ac:dyDescent="0.2">
      <c r="A141" s="5" t="s">
        <v>3512</v>
      </c>
      <c r="B141" s="2" t="s">
        <v>3100</v>
      </c>
      <c r="C141" s="2" t="s">
        <v>2958</v>
      </c>
    </row>
    <row r="142" spans="1:3" x14ac:dyDescent="0.2">
      <c r="A142" s="5" t="s">
        <v>3405</v>
      </c>
      <c r="B142" s="2" t="s">
        <v>3077</v>
      </c>
      <c r="C142" s="2" t="s">
        <v>3021</v>
      </c>
    </row>
    <row r="143" spans="1:3" x14ac:dyDescent="0.2">
      <c r="A143" s="5" t="s">
        <v>3546</v>
      </c>
      <c r="B143" s="2" t="s">
        <v>3093</v>
      </c>
      <c r="C143" s="2" t="s">
        <v>3017</v>
      </c>
    </row>
    <row r="144" spans="1:3" x14ac:dyDescent="0.2">
      <c r="A144" s="5" t="s">
        <v>3612</v>
      </c>
      <c r="B144" s="2" t="s">
        <v>3005</v>
      </c>
      <c r="C144" s="2" t="s">
        <v>3080</v>
      </c>
    </row>
    <row r="145" spans="1:3" x14ac:dyDescent="0.2">
      <c r="A145" s="5" t="s">
        <v>3495</v>
      </c>
      <c r="B145" s="2" t="s">
        <v>3001</v>
      </c>
      <c r="C145" s="2" t="s">
        <v>3053</v>
      </c>
    </row>
    <row r="146" spans="1:3" x14ac:dyDescent="0.2">
      <c r="A146" s="5" t="s">
        <v>3188</v>
      </c>
      <c r="B146" s="2" t="s">
        <v>2971</v>
      </c>
      <c r="C146" s="2" t="s">
        <v>2942</v>
      </c>
    </row>
    <row r="147" spans="1:3" x14ac:dyDescent="0.2">
      <c r="A147" s="5" t="s">
        <v>3166</v>
      </c>
      <c r="B147" s="2" t="s">
        <v>2900</v>
      </c>
      <c r="C147" s="2" t="s">
        <v>3017</v>
      </c>
    </row>
    <row r="148" spans="1:3" x14ac:dyDescent="0.2">
      <c r="A148" s="5" t="s">
        <v>3254</v>
      </c>
      <c r="B148" s="2" t="s">
        <v>3017</v>
      </c>
      <c r="C148" s="2" t="s">
        <v>3097</v>
      </c>
    </row>
    <row r="149" spans="1:3" x14ac:dyDescent="0.2">
      <c r="A149" s="5" t="s">
        <v>3145</v>
      </c>
      <c r="B149" s="2" t="s">
        <v>2927</v>
      </c>
      <c r="C149" s="2" t="s">
        <v>2992</v>
      </c>
    </row>
    <row r="150" spans="1:3" x14ac:dyDescent="0.2">
      <c r="A150" s="5" t="s">
        <v>3338</v>
      </c>
      <c r="B150" s="2" t="s">
        <v>3006</v>
      </c>
      <c r="C150" s="2" t="s">
        <v>2932</v>
      </c>
    </row>
    <row r="151" spans="1:3" x14ac:dyDescent="0.2">
      <c r="A151" s="5" t="s">
        <v>3140</v>
      </c>
      <c r="B151" s="2" t="s">
        <v>2920</v>
      </c>
      <c r="C151" s="2" t="s">
        <v>2963</v>
      </c>
    </row>
    <row r="152" spans="1:3" x14ac:dyDescent="0.2">
      <c r="A152" s="5" t="s">
        <v>3392</v>
      </c>
      <c r="B152" s="2" t="s">
        <v>3066</v>
      </c>
      <c r="C152" s="2" t="s">
        <v>2989</v>
      </c>
    </row>
    <row r="153" spans="1:3" x14ac:dyDescent="0.2">
      <c r="A153" s="5" t="s">
        <v>3334</v>
      </c>
      <c r="B153" s="2" t="s">
        <v>2953</v>
      </c>
      <c r="C153" s="2" t="s">
        <v>3097</v>
      </c>
    </row>
    <row r="154" spans="1:3" x14ac:dyDescent="0.2">
      <c r="A154" s="5" t="s">
        <v>3509</v>
      </c>
      <c r="B154" s="2" t="s">
        <v>3000</v>
      </c>
      <c r="C154" s="2" t="s">
        <v>3025</v>
      </c>
    </row>
    <row r="155" spans="1:3" x14ac:dyDescent="0.2">
      <c r="A155" s="5" t="s">
        <v>3478</v>
      </c>
      <c r="B155" s="2" t="s">
        <v>3036</v>
      </c>
      <c r="C155" s="2" t="s">
        <v>3074</v>
      </c>
    </row>
    <row r="156" spans="1:3" x14ac:dyDescent="0.2">
      <c r="A156" s="5" t="s">
        <v>3582</v>
      </c>
      <c r="B156" s="2" t="s">
        <v>3106</v>
      </c>
      <c r="C156" s="2" t="s">
        <v>3116</v>
      </c>
    </row>
    <row r="157" spans="1:3" x14ac:dyDescent="0.2">
      <c r="A157" s="5" t="s">
        <v>3467</v>
      </c>
      <c r="B157" s="2" t="s">
        <v>3034</v>
      </c>
      <c r="C157" s="2" t="s">
        <v>2905</v>
      </c>
    </row>
    <row r="158" spans="1:3" x14ac:dyDescent="0.2">
      <c r="A158" s="5" t="s">
        <v>3273</v>
      </c>
      <c r="B158" s="2" t="s">
        <v>3018</v>
      </c>
      <c r="C158" s="2" t="s">
        <v>3050</v>
      </c>
    </row>
    <row r="159" spans="1:3" x14ac:dyDescent="0.2">
      <c r="A159" s="5" t="s">
        <v>3272</v>
      </c>
      <c r="B159" s="2" t="s">
        <v>3004</v>
      </c>
      <c r="C159" s="2" t="s">
        <v>3005</v>
      </c>
    </row>
    <row r="160" spans="1:3" x14ac:dyDescent="0.2">
      <c r="A160" s="5" t="s">
        <v>3304</v>
      </c>
      <c r="B160" s="2" t="s">
        <v>3050</v>
      </c>
      <c r="C160" s="2" t="s">
        <v>3115</v>
      </c>
    </row>
    <row r="161" spans="1:3" x14ac:dyDescent="0.2">
      <c r="A161" s="5" t="s">
        <v>3256</v>
      </c>
      <c r="B161" s="2" t="s">
        <v>3012</v>
      </c>
      <c r="C161" s="2" t="s">
        <v>3004</v>
      </c>
    </row>
    <row r="162" spans="1:3" x14ac:dyDescent="0.2">
      <c r="A162" s="5" t="s">
        <v>3470</v>
      </c>
      <c r="B162" s="2" t="s">
        <v>3050</v>
      </c>
      <c r="C162" s="2" t="s">
        <v>3014</v>
      </c>
    </row>
    <row r="163" spans="1:3" x14ac:dyDescent="0.2">
      <c r="A163" s="5" t="s">
        <v>3201</v>
      </c>
      <c r="B163" s="2" t="s">
        <v>2979</v>
      </c>
      <c r="C163" s="2" t="s">
        <v>3087</v>
      </c>
    </row>
    <row r="164" spans="1:3" x14ac:dyDescent="0.2">
      <c r="A164" s="5" t="s">
        <v>3538</v>
      </c>
      <c r="B164" s="2" t="s">
        <v>3065</v>
      </c>
      <c r="C164" s="2" t="s">
        <v>2969</v>
      </c>
    </row>
    <row r="165" spans="1:3" x14ac:dyDescent="0.2">
      <c r="A165" s="5" t="s">
        <v>3444</v>
      </c>
      <c r="B165" s="2" t="s">
        <v>3072</v>
      </c>
      <c r="C165" s="2" t="s">
        <v>3019</v>
      </c>
    </row>
    <row r="166" spans="1:3" x14ac:dyDescent="0.2">
      <c r="A166" s="5" t="s">
        <v>3277</v>
      </c>
      <c r="B166" s="2" t="s">
        <v>2994</v>
      </c>
      <c r="C166" s="2" t="s">
        <v>3039</v>
      </c>
    </row>
    <row r="167" spans="1:3" x14ac:dyDescent="0.2">
      <c r="A167" s="5" t="s">
        <v>3643</v>
      </c>
      <c r="B167" s="2" t="s">
        <v>3102</v>
      </c>
      <c r="C167" s="2" t="s">
        <v>2914</v>
      </c>
    </row>
    <row r="168" spans="1:3" x14ac:dyDescent="0.2">
      <c r="A168" s="5" t="s">
        <v>3646</v>
      </c>
      <c r="B168" s="2" t="s">
        <v>2960</v>
      </c>
      <c r="C168" s="2" t="s">
        <v>2961</v>
      </c>
    </row>
    <row r="169" spans="1:3" x14ac:dyDescent="0.2">
      <c r="A169" s="5" t="s">
        <v>3433</v>
      </c>
      <c r="B169" s="2" t="s">
        <v>3026</v>
      </c>
      <c r="C169" s="2" t="s">
        <v>2933</v>
      </c>
    </row>
    <row r="170" spans="1:3" x14ac:dyDescent="0.2">
      <c r="A170" s="5" t="s">
        <v>3619</v>
      </c>
      <c r="B170" s="2" t="s">
        <v>2337</v>
      </c>
      <c r="C170" s="2" t="s">
        <v>3042</v>
      </c>
    </row>
    <row r="171" spans="1:3" x14ac:dyDescent="0.2">
      <c r="A171" s="5" t="s">
        <v>3697</v>
      </c>
      <c r="B171" s="2" t="s">
        <v>3018</v>
      </c>
      <c r="C171" s="2" t="s">
        <v>3052</v>
      </c>
    </row>
    <row r="172" spans="1:3" x14ac:dyDescent="0.2">
      <c r="A172" s="5" t="s">
        <v>3533</v>
      </c>
      <c r="B172" s="2" t="s">
        <v>2928</v>
      </c>
      <c r="C172" s="2" t="s">
        <v>2916</v>
      </c>
    </row>
    <row r="173" spans="1:3" x14ac:dyDescent="0.2">
      <c r="A173" s="5" t="s">
        <v>3220</v>
      </c>
      <c r="B173" s="2" t="s">
        <v>2992</v>
      </c>
      <c r="C173" s="2" t="s">
        <v>3045</v>
      </c>
    </row>
    <row r="174" spans="1:3" x14ac:dyDescent="0.2">
      <c r="A174" s="5" t="s">
        <v>3278</v>
      </c>
      <c r="B174" s="2" t="s">
        <v>3033</v>
      </c>
      <c r="C174" s="2" t="s">
        <v>3000</v>
      </c>
    </row>
    <row r="175" spans="1:3" x14ac:dyDescent="0.2">
      <c r="A175" s="5" t="s">
        <v>3448</v>
      </c>
      <c r="B175" s="2" t="s">
        <v>2911</v>
      </c>
      <c r="C175" s="2" t="s">
        <v>2927</v>
      </c>
    </row>
    <row r="176" spans="1:3" x14ac:dyDescent="0.2">
      <c r="A176" s="5" t="s">
        <v>3481</v>
      </c>
      <c r="B176" s="2" t="s">
        <v>3061</v>
      </c>
      <c r="C176" s="2" t="s">
        <v>2977</v>
      </c>
    </row>
    <row r="177" spans="1:3" x14ac:dyDescent="0.2">
      <c r="A177" s="5" t="s">
        <v>3576</v>
      </c>
      <c r="B177" s="2" t="s">
        <v>3104</v>
      </c>
      <c r="C177" s="2" t="s">
        <v>3098</v>
      </c>
    </row>
    <row r="178" spans="1:3" x14ac:dyDescent="0.2">
      <c r="A178" s="5" t="s">
        <v>3542</v>
      </c>
      <c r="B178" s="2" t="s">
        <v>3019</v>
      </c>
      <c r="C178" s="2" t="s">
        <v>3021</v>
      </c>
    </row>
    <row r="179" spans="1:3" x14ac:dyDescent="0.2">
      <c r="A179" s="5" t="s">
        <v>3596</v>
      </c>
      <c r="B179" s="2" t="s">
        <v>2911</v>
      </c>
      <c r="C179" s="2" t="s">
        <v>3028</v>
      </c>
    </row>
    <row r="180" spans="1:3" x14ac:dyDescent="0.2">
      <c r="A180" s="5" t="s">
        <v>3734</v>
      </c>
      <c r="B180" s="2" t="s">
        <v>2959</v>
      </c>
      <c r="C180" s="2" t="s">
        <v>2981</v>
      </c>
    </row>
    <row r="181" spans="1:3" x14ac:dyDescent="0.2">
      <c r="A181" s="5" t="s">
        <v>3435</v>
      </c>
      <c r="B181" s="2" t="s">
        <v>3017</v>
      </c>
      <c r="C181" s="2" t="s">
        <v>2977</v>
      </c>
    </row>
    <row r="182" spans="1:3" x14ac:dyDescent="0.2">
      <c r="A182" s="5" t="s">
        <v>3401</v>
      </c>
      <c r="B182" s="2" t="s">
        <v>3064</v>
      </c>
      <c r="C182" s="2" t="s">
        <v>2950</v>
      </c>
    </row>
    <row r="183" spans="1:3" x14ac:dyDescent="0.2">
      <c r="A183" s="5" t="s">
        <v>3283</v>
      </c>
      <c r="B183" s="2" t="s">
        <v>3036</v>
      </c>
      <c r="C183" s="2" t="s">
        <v>2957</v>
      </c>
    </row>
    <row r="184" spans="1:3" x14ac:dyDescent="0.2">
      <c r="A184" s="5" t="s">
        <v>3362</v>
      </c>
      <c r="B184" s="2" t="s">
        <v>3050</v>
      </c>
      <c r="C184" s="2" t="s">
        <v>3002</v>
      </c>
    </row>
    <row r="185" spans="1:3" x14ac:dyDescent="0.2">
      <c r="A185" s="5" t="s">
        <v>3436</v>
      </c>
      <c r="B185" s="2" t="s">
        <v>3078</v>
      </c>
      <c r="C185" s="2" t="s">
        <v>2929</v>
      </c>
    </row>
    <row r="186" spans="1:3" x14ac:dyDescent="0.2">
      <c r="A186" s="5" t="s">
        <v>3235</v>
      </c>
      <c r="B186" s="2" t="s">
        <v>3005</v>
      </c>
      <c r="C186" s="2" t="s">
        <v>3070</v>
      </c>
    </row>
    <row r="187" spans="1:3" x14ac:dyDescent="0.2">
      <c r="A187" s="5" t="s">
        <v>3438</v>
      </c>
      <c r="B187" s="2" t="s">
        <v>2965</v>
      </c>
      <c r="C187" s="2" t="s">
        <v>2992</v>
      </c>
    </row>
    <row r="188" spans="1:3" x14ac:dyDescent="0.2">
      <c r="A188" s="5" t="s">
        <v>3709</v>
      </c>
      <c r="B188" s="2" t="s">
        <v>3031</v>
      </c>
      <c r="C188" s="2" t="s">
        <v>2913</v>
      </c>
    </row>
    <row r="189" spans="1:3" x14ac:dyDescent="0.2">
      <c r="A189" s="5" t="s">
        <v>3674</v>
      </c>
      <c r="B189" s="2" t="s">
        <v>2904</v>
      </c>
      <c r="C189" s="2" t="s">
        <v>2967</v>
      </c>
    </row>
    <row r="190" spans="1:3" x14ac:dyDescent="0.2">
      <c r="A190" s="5" t="s">
        <v>3348</v>
      </c>
      <c r="B190" s="2" t="s">
        <v>3040</v>
      </c>
      <c r="C190" s="2" t="s">
        <v>3081</v>
      </c>
    </row>
    <row r="191" spans="1:3" x14ac:dyDescent="0.2">
      <c r="A191" s="5" t="s">
        <v>3508</v>
      </c>
      <c r="B191" s="2" t="s">
        <v>3015</v>
      </c>
      <c r="C191" s="2" t="s">
        <v>3022</v>
      </c>
    </row>
    <row r="192" spans="1:3" x14ac:dyDescent="0.2">
      <c r="A192" s="5" t="s">
        <v>3657</v>
      </c>
      <c r="B192" s="2" t="s">
        <v>3103</v>
      </c>
      <c r="C192" s="2" t="s">
        <v>3088</v>
      </c>
    </row>
    <row r="193" spans="1:3" x14ac:dyDescent="0.2">
      <c r="A193" s="5" t="s">
        <v>3143</v>
      </c>
      <c r="B193" s="2" t="s">
        <v>2924</v>
      </c>
      <c r="C193" s="2" t="s">
        <v>2950</v>
      </c>
    </row>
    <row r="194" spans="1:3" x14ac:dyDescent="0.2">
      <c r="A194" s="5" t="s">
        <v>3349</v>
      </c>
      <c r="B194" s="2" t="s">
        <v>3032</v>
      </c>
      <c r="C194" s="2" t="s">
        <v>2971</v>
      </c>
    </row>
    <row r="195" spans="1:3" x14ac:dyDescent="0.2">
      <c r="A195" s="5" t="s">
        <v>3564</v>
      </c>
      <c r="B195" s="2" t="s">
        <v>2995</v>
      </c>
      <c r="C195" s="2" t="s">
        <v>3058</v>
      </c>
    </row>
    <row r="196" spans="1:3" x14ac:dyDescent="0.2">
      <c r="A196" s="5" t="s">
        <v>3364</v>
      </c>
      <c r="B196" s="2" t="s">
        <v>2983</v>
      </c>
      <c r="C196" s="2" t="s">
        <v>3045</v>
      </c>
    </row>
    <row r="197" spans="1:3" x14ac:dyDescent="0.2">
      <c r="A197" s="5" t="s">
        <v>3735</v>
      </c>
      <c r="B197" s="2" t="s">
        <v>3029</v>
      </c>
      <c r="C197" s="2" t="s">
        <v>2907</v>
      </c>
    </row>
    <row r="198" spans="1:3" x14ac:dyDescent="0.2">
      <c r="A198" s="5" t="s">
        <v>3592</v>
      </c>
      <c r="B198" s="2" t="s">
        <v>3085</v>
      </c>
      <c r="C198" s="2" t="s">
        <v>3074</v>
      </c>
    </row>
    <row r="199" spans="1:3" x14ac:dyDescent="0.2">
      <c r="A199" s="5" t="s">
        <v>3177</v>
      </c>
      <c r="B199" s="2" t="s">
        <v>2962</v>
      </c>
      <c r="C199" s="2" t="s">
        <v>3048</v>
      </c>
    </row>
    <row r="200" spans="1:3" x14ac:dyDescent="0.2">
      <c r="A200" s="5" t="s">
        <v>3202</v>
      </c>
      <c r="B200" s="2" t="s">
        <v>120</v>
      </c>
      <c r="C200" s="2" t="s">
        <v>2959</v>
      </c>
    </row>
    <row r="201" spans="1:3" x14ac:dyDescent="0.2">
      <c r="A201" s="5" t="s">
        <v>3214</v>
      </c>
      <c r="B201" s="2" t="s">
        <v>2908</v>
      </c>
      <c r="C201" s="2" t="s">
        <v>2945</v>
      </c>
    </row>
    <row r="202" spans="1:3" x14ac:dyDescent="0.2">
      <c r="A202" s="5" t="s">
        <v>3308</v>
      </c>
      <c r="B202" s="2" t="s">
        <v>3053</v>
      </c>
      <c r="C202" s="2" t="s">
        <v>2953</v>
      </c>
    </row>
    <row r="203" spans="1:3" x14ac:dyDescent="0.2">
      <c r="A203" s="5" t="s">
        <v>3414</v>
      </c>
      <c r="B203" s="2" t="s">
        <v>2941</v>
      </c>
      <c r="C203" s="2" t="s">
        <v>2997</v>
      </c>
    </row>
    <row r="204" spans="1:3" x14ac:dyDescent="0.2">
      <c r="A204" s="5" t="s">
        <v>3496</v>
      </c>
      <c r="B204" s="2" t="s">
        <v>3014</v>
      </c>
      <c r="C204" s="2" t="s">
        <v>2932</v>
      </c>
    </row>
    <row r="205" spans="1:3" x14ac:dyDescent="0.2">
      <c r="A205" s="5" t="s">
        <v>3451</v>
      </c>
      <c r="B205" s="2" t="s">
        <v>3031</v>
      </c>
      <c r="C205" s="2" t="s">
        <v>3010</v>
      </c>
    </row>
    <row r="206" spans="1:3" x14ac:dyDescent="0.2">
      <c r="A206" s="5" t="s">
        <v>3449</v>
      </c>
      <c r="B206" s="2" t="s">
        <v>3061</v>
      </c>
      <c r="C206" s="2" t="s">
        <v>3113</v>
      </c>
    </row>
    <row r="207" spans="1:3" x14ac:dyDescent="0.2">
      <c r="A207" s="5" t="s">
        <v>3447</v>
      </c>
      <c r="B207" s="2" t="s">
        <v>2957</v>
      </c>
      <c r="C207" s="2" t="s">
        <v>3098</v>
      </c>
    </row>
    <row r="208" spans="1:3" x14ac:dyDescent="0.2">
      <c r="A208" s="5" t="s">
        <v>3623</v>
      </c>
      <c r="B208" s="2" t="s">
        <v>3063</v>
      </c>
      <c r="C208" s="2" t="s">
        <v>2904</v>
      </c>
    </row>
    <row r="209" spans="1:3" x14ac:dyDescent="0.2">
      <c r="A209" s="5" t="s">
        <v>3464</v>
      </c>
      <c r="B209" s="2" t="s">
        <v>2901</v>
      </c>
      <c r="C209" s="2" t="s">
        <v>3109</v>
      </c>
    </row>
    <row r="210" spans="1:3" x14ac:dyDescent="0.2">
      <c r="A210" s="5" t="s">
        <v>3333</v>
      </c>
      <c r="B210" s="2" t="s">
        <v>2901</v>
      </c>
      <c r="C210" s="2" t="s">
        <v>3064</v>
      </c>
    </row>
    <row r="211" spans="1:3" x14ac:dyDescent="0.2">
      <c r="A211" s="5" t="s">
        <v>3450</v>
      </c>
      <c r="B211" s="2" t="s">
        <v>2943</v>
      </c>
      <c r="C211" s="2" t="s">
        <v>2911</v>
      </c>
    </row>
    <row r="212" spans="1:3" x14ac:dyDescent="0.2">
      <c r="A212" s="5" t="s">
        <v>3647</v>
      </c>
      <c r="B212" s="2" t="s">
        <v>3050</v>
      </c>
      <c r="C212" s="2" t="s">
        <v>2961</v>
      </c>
    </row>
    <row r="213" spans="1:3" x14ac:dyDescent="0.2">
      <c r="A213" s="5" t="s">
        <v>3204</v>
      </c>
      <c r="B213" s="2" t="s">
        <v>2981</v>
      </c>
      <c r="C213" s="2" t="s">
        <v>2981</v>
      </c>
    </row>
    <row r="214" spans="1:3" x14ac:dyDescent="0.2">
      <c r="A214" s="5" t="s">
        <v>2866</v>
      </c>
      <c r="B214" s="2" t="s">
        <v>2918</v>
      </c>
      <c r="C214" s="2" t="s">
        <v>2997</v>
      </c>
    </row>
    <row r="215" spans="1:3" x14ac:dyDescent="0.2">
      <c r="A215" s="5" t="s">
        <v>3598</v>
      </c>
      <c r="B215" s="2" t="s">
        <v>2994</v>
      </c>
      <c r="C215" s="2" t="s">
        <v>2951</v>
      </c>
    </row>
    <row r="216" spans="1:3" x14ac:dyDescent="0.2">
      <c r="A216" s="5" t="s">
        <v>3506</v>
      </c>
      <c r="B216" s="2" t="s">
        <v>3079</v>
      </c>
      <c r="C216" s="2" t="s">
        <v>3038</v>
      </c>
    </row>
    <row r="217" spans="1:3" x14ac:dyDescent="0.2">
      <c r="A217" s="5" t="s">
        <v>3420</v>
      </c>
      <c r="B217" s="2" t="s">
        <v>2953</v>
      </c>
      <c r="C217" s="2" t="s">
        <v>2947</v>
      </c>
    </row>
    <row r="218" spans="1:3" x14ac:dyDescent="0.2">
      <c r="A218" s="5" t="s">
        <v>3682</v>
      </c>
      <c r="B218" s="2" t="s">
        <v>3034</v>
      </c>
      <c r="C218" s="2" t="s">
        <v>3031</v>
      </c>
    </row>
    <row r="219" spans="1:3" x14ac:dyDescent="0.2">
      <c r="A219" s="5" t="s">
        <v>3331</v>
      </c>
      <c r="B219" s="2" t="s">
        <v>2935</v>
      </c>
      <c r="C219" s="2" t="s">
        <v>2952</v>
      </c>
    </row>
    <row r="220" spans="1:3" x14ac:dyDescent="0.2">
      <c r="A220" s="5" t="s">
        <v>3704</v>
      </c>
      <c r="B220" s="2" t="s">
        <v>3032</v>
      </c>
      <c r="C220" s="2" t="s">
        <v>3062</v>
      </c>
    </row>
    <row r="221" spans="1:3" x14ac:dyDescent="0.2">
      <c r="A221" s="5" t="s">
        <v>3323</v>
      </c>
      <c r="B221" s="2" t="s">
        <v>2969</v>
      </c>
      <c r="C221" s="2" t="s">
        <v>2932</v>
      </c>
    </row>
    <row r="222" spans="1:3" x14ac:dyDescent="0.2">
      <c r="A222" s="5" t="s">
        <v>3222</v>
      </c>
      <c r="B222" s="2" t="s">
        <v>2902</v>
      </c>
      <c r="C222" s="2" t="s">
        <v>3090</v>
      </c>
    </row>
    <row r="223" spans="1:3" x14ac:dyDescent="0.2">
      <c r="A223" s="5" t="s">
        <v>3168</v>
      </c>
      <c r="B223" s="2" t="s">
        <v>2953</v>
      </c>
      <c r="C223" s="2" t="s">
        <v>3011</v>
      </c>
    </row>
    <row r="224" spans="1:3" x14ac:dyDescent="0.2">
      <c r="A224" s="5" t="s">
        <v>3189</v>
      </c>
      <c r="B224" s="2" t="s">
        <v>2932</v>
      </c>
      <c r="C224" s="2" t="s">
        <v>2985</v>
      </c>
    </row>
    <row r="225" spans="1:3" x14ac:dyDescent="0.2">
      <c r="A225" s="5" t="s">
        <v>3476</v>
      </c>
      <c r="B225" s="2" t="s">
        <v>2973</v>
      </c>
      <c r="C225" s="2" t="s">
        <v>2454</v>
      </c>
    </row>
    <row r="226" spans="1:3" x14ac:dyDescent="0.2">
      <c r="A226" s="5" t="s">
        <v>3412</v>
      </c>
      <c r="B226" s="2" t="s">
        <v>2983</v>
      </c>
      <c r="C226" s="2" t="s">
        <v>3063</v>
      </c>
    </row>
    <row r="227" spans="1:3" x14ac:dyDescent="0.2">
      <c r="A227" s="5" t="s">
        <v>3730</v>
      </c>
      <c r="B227" s="2" t="s">
        <v>3061</v>
      </c>
      <c r="C227" s="2" t="s">
        <v>3007</v>
      </c>
    </row>
    <row r="228" spans="1:3" x14ac:dyDescent="0.2">
      <c r="A228" s="5" t="s">
        <v>3437</v>
      </c>
      <c r="B228" s="2" t="s">
        <v>2902</v>
      </c>
      <c r="C228" s="2" t="s">
        <v>2979</v>
      </c>
    </row>
    <row r="229" spans="1:3" x14ac:dyDescent="0.2">
      <c r="A229" s="5" t="s">
        <v>3236</v>
      </c>
      <c r="B229" s="2" t="s">
        <v>3006</v>
      </c>
      <c r="C229" s="2" t="s">
        <v>3041</v>
      </c>
    </row>
    <row r="230" spans="1:3" x14ac:dyDescent="0.2">
      <c r="A230" s="5" t="s">
        <v>3528</v>
      </c>
      <c r="B230" s="2" t="s">
        <v>2932</v>
      </c>
      <c r="C230" s="2" t="s">
        <v>2953</v>
      </c>
    </row>
    <row r="231" spans="1:3" x14ac:dyDescent="0.2">
      <c r="A231" s="5" t="s">
        <v>3255</v>
      </c>
      <c r="B231" s="2" t="s">
        <v>3018</v>
      </c>
      <c r="C231" s="2" t="s">
        <v>2912</v>
      </c>
    </row>
    <row r="232" spans="1:3" x14ac:dyDescent="0.2">
      <c r="A232" s="5" t="s">
        <v>3325</v>
      </c>
      <c r="B232" s="2" t="s">
        <v>2998</v>
      </c>
      <c r="C232" s="2" t="s">
        <v>3052</v>
      </c>
    </row>
    <row r="233" spans="1:3" x14ac:dyDescent="0.2">
      <c r="A233" s="5" t="s">
        <v>3330</v>
      </c>
      <c r="B233" s="2" t="s">
        <v>2940</v>
      </c>
      <c r="C233" s="2" t="s">
        <v>3013</v>
      </c>
    </row>
    <row r="234" spans="1:3" x14ac:dyDescent="0.2">
      <c r="A234" s="5" t="s">
        <v>3689</v>
      </c>
      <c r="B234" s="2" t="s">
        <v>2965</v>
      </c>
      <c r="C234" s="2" t="s">
        <v>2968</v>
      </c>
    </row>
    <row r="235" spans="1:3" x14ac:dyDescent="0.2">
      <c r="A235" s="5" t="s">
        <v>3290</v>
      </c>
      <c r="B235" s="2" t="s">
        <v>3039</v>
      </c>
      <c r="C235" s="2" t="s">
        <v>3026</v>
      </c>
    </row>
    <row r="236" spans="1:3" x14ac:dyDescent="0.2">
      <c r="A236" s="5" t="s">
        <v>3155</v>
      </c>
      <c r="B236" s="2" t="s">
        <v>2937</v>
      </c>
      <c r="C236" s="2" t="s">
        <v>2937</v>
      </c>
    </row>
    <row r="237" spans="1:3" x14ac:dyDescent="0.2">
      <c r="A237" s="5" t="s">
        <v>3691</v>
      </c>
      <c r="B237" s="2" t="s">
        <v>2911</v>
      </c>
      <c r="C237" s="2" t="s">
        <v>2910</v>
      </c>
    </row>
    <row r="238" spans="1:3" x14ac:dyDescent="0.2">
      <c r="A238" s="5" t="s">
        <v>3306</v>
      </c>
      <c r="B238" s="2" t="s">
        <v>3052</v>
      </c>
      <c r="C238" s="2" t="s">
        <v>3078</v>
      </c>
    </row>
    <row r="239" spans="1:3" x14ac:dyDescent="0.2">
      <c r="A239" s="5" t="s">
        <v>3637</v>
      </c>
      <c r="B239" s="2" t="s">
        <v>2906</v>
      </c>
      <c r="C239" s="2" t="s">
        <v>3107</v>
      </c>
    </row>
    <row r="240" spans="1:3" x14ac:dyDescent="0.2">
      <c r="A240" s="5" t="s">
        <v>3199</v>
      </c>
      <c r="B240" s="2" t="s">
        <v>2978</v>
      </c>
      <c r="C240" s="2" t="s">
        <v>3113</v>
      </c>
    </row>
    <row r="241" spans="1:3" x14ac:dyDescent="0.2">
      <c r="A241" s="5" t="s">
        <v>3584</v>
      </c>
      <c r="B241" s="2" t="s">
        <v>2980</v>
      </c>
      <c r="C241" s="2" t="s">
        <v>3101</v>
      </c>
    </row>
    <row r="242" spans="1:3" x14ac:dyDescent="0.2">
      <c r="A242" s="5" t="s">
        <v>3706</v>
      </c>
      <c r="B242" s="2" t="s">
        <v>3099</v>
      </c>
      <c r="C242" s="2" t="s">
        <v>3061</v>
      </c>
    </row>
    <row r="243" spans="1:3" x14ac:dyDescent="0.2">
      <c r="A243" s="5" t="s">
        <v>3163</v>
      </c>
      <c r="B243" s="2" t="s">
        <v>2922</v>
      </c>
      <c r="C243" s="2" t="s">
        <v>3031</v>
      </c>
    </row>
    <row r="244" spans="1:3" x14ac:dyDescent="0.2">
      <c r="A244" s="5" t="s">
        <v>3343</v>
      </c>
      <c r="B244" s="2" t="s">
        <v>3022</v>
      </c>
      <c r="C244" s="2" t="s">
        <v>3001</v>
      </c>
    </row>
    <row r="245" spans="1:3" x14ac:dyDescent="0.2">
      <c r="A245" s="5" t="s">
        <v>3550</v>
      </c>
      <c r="B245" s="2" t="s">
        <v>2942</v>
      </c>
      <c r="C245" s="2" t="s">
        <v>2942</v>
      </c>
    </row>
    <row r="246" spans="1:3" x14ac:dyDescent="0.2">
      <c r="A246" s="5" t="s">
        <v>3654</v>
      </c>
      <c r="B246" s="2" t="s">
        <v>3069</v>
      </c>
      <c r="C246" s="2" t="s">
        <v>2955</v>
      </c>
    </row>
    <row r="247" spans="1:3" x14ac:dyDescent="0.2">
      <c r="A247" s="5" t="s">
        <v>3363</v>
      </c>
      <c r="B247" s="2" t="s">
        <v>3011</v>
      </c>
      <c r="C247" s="2" t="s">
        <v>2986</v>
      </c>
    </row>
    <row r="248" spans="1:3" x14ac:dyDescent="0.2">
      <c r="A248" s="5" t="s">
        <v>3710</v>
      </c>
      <c r="B248" s="2" t="s">
        <v>3006</v>
      </c>
      <c r="C248" s="2" t="s">
        <v>3086</v>
      </c>
    </row>
    <row r="249" spans="1:3" x14ac:dyDescent="0.2">
      <c r="A249" s="5" t="s">
        <v>3126</v>
      </c>
      <c r="B249" s="2" t="s">
        <v>2906</v>
      </c>
      <c r="C249" s="2" t="s">
        <v>3013</v>
      </c>
    </row>
    <row r="250" spans="1:3" x14ac:dyDescent="0.2">
      <c r="A250" s="5" t="s">
        <v>3732</v>
      </c>
      <c r="B250" s="2" t="s">
        <v>3080</v>
      </c>
      <c r="C250" s="2" t="s">
        <v>3028</v>
      </c>
    </row>
    <row r="251" spans="1:3" x14ac:dyDescent="0.2">
      <c r="A251" s="5" t="s">
        <v>3718</v>
      </c>
      <c r="B251" s="2" t="s">
        <v>3089</v>
      </c>
      <c r="C251" s="2" t="s">
        <v>3071</v>
      </c>
    </row>
    <row r="252" spans="1:3" x14ac:dyDescent="0.2">
      <c r="A252" s="5" t="s">
        <v>3708</v>
      </c>
      <c r="B252" s="2" t="s">
        <v>3101</v>
      </c>
      <c r="C252" s="2" t="s">
        <v>2969</v>
      </c>
    </row>
    <row r="253" spans="1:3" x14ac:dyDescent="0.2">
      <c r="A253" s="5" t="s">
        <v>3133</v>
      </c>
      <c r="B253" s="2" t="s">
        <v>2913</v>
      </c>
      <c r="C253" s="2" t="s">
        <v>3103</v>
      </c>
    </row>
    <row r="254" spans="1:3" x14ac:dyDescent="0.2">
      <c r="A254" s="5" t="s">
        <v>3263</v>
      </c>
      <c r="B254" s="2" t="s">
        <v>3024</v>
      </c>
      <c r="C254" s="2" t="s">
        <v>2958</v>
      </c>
    </row>
    <row r="255" spans="1:3" x14ac:dyDescent="0.2">
      <c r="A255" s="5" t="s">
        <v>3635</v>
      </c>
      <c r="B255" s="2" t="s">
        <v>2901</v>
      </c>
      <c r="C255" s="2" t="s">
        <v>2901</v>
      </c>
    </row>
    <row r="256" spans="1:3" x14ac:dyDescent="0.2">
      <c r="A256" s="5" t="s">
        <v>3150</v>
      </c>
      <c r="B256" s="2" t="s">
        <v>2931</v>
      </c>
      <c r="C256" s="2" t="s">
        <v>3112</v>
      </c>
    </row>
    <row r="257" spans="1:3" x14ac:dyDescent="0.2">
      <c r="A257" s="5" t="s">
        <v>3729</v>
      </c>
      <c r="B257" s="2" t="s">
        <v>3021</v>
      </c>
      <c r="C257" s="2" t="s">
        <v>3034</v>
      </c>
    </row>
    <row r="258" spans="1:3" x14ac:dyDescent="0.2">
      <c r="A258" s="5" t="s">
        <v>3137</v>
      </c>
      <c r="B258" s="2" t="s">
        <v>2917</v>
      </c>
      <c r="C258" s="2" t="s">
        <v>3043</v>
      </c>
    </row>
    <row r="259" spans="1:3" x14ac:dyDescent="0.2">
      <c r="A259" s="5" t="s">
        <v>3641</v>
      </c>
      <c r="B259" s="2" t="s">
        <v>3078</v>
      </c>
      <c r="C259" s="2" t="s">
        <v>3089</v>
      </c>
    </row>
    <row r="260" spans="1:3" x14ac:dyDescent="0.2">
      <c r="A260" s="5" t="s">
        <v>3194</v>
      </c>
      <c r="B260" s="2" t="s">
        <v>2975</v>
      </c>
      <c r="C260" s="2" t="s">
        <v>2932</v>
      </c>
    </row>
    <row r="261" spans="1:3" x14ac:dyDescent="0.2">
      <c r="A261" s="5" t="s">
        <v>3211</v>
      </c>
      <c r="B261" s="2" t="s">
        <v>2985</v>
      </c>
      <c r="C261" s="2" t="s">
        <v>2962</v>
      </c>
    </row>
    <row r="262" spans="1:3" x14ac:dyDescent="0.2">
      <c r="A262" s="5" t="s">
        <v>3408</v>
      </c>
      <c r="B262" s="2" t="s">
        <v>2952</v>
      </c>
      <c r="C262" s="2" t="s">
        <v>2971</v>
      </c>
    </row>
    <row r="263" spans="1:3" x14ac:dyDescent="0.2">
      <c r="A263" s="5" t="s">
        <v>3471</v>
      </c>
      <c r="B263" s="2" t="s">
        <v>3092</v>
      </c>
      <c r="C263" s="2" t="s">
        <v>2956</v>
      </c>
    </row>
    <row r="264" spans="1:3" x14ac:dyDescent="0.2">
      <c r="A264" s="5" t="s">
        <v>3713</v>
      </c>
      <c r="B264" s="2" t="s">
        <v>3079</v>
      </c>
      <c r="C264" s="2" t="s">
        <v>2938</v>
      </c>
    </row>
    <row r="265" spans="1:3" x14ac:dyDescent="0.2">
      <c r="A265" s="5" t="s">
        <v>3590</v>
      </c>
      <c r="B265" s="2" t="s">
        <v>3066</v>
      </c>
      <c r="C265" s="2" t="s">
        <v>3015</v>
      </c>
    </row>
    <row r="266" spans="1:3" x14ac:dyDescent="0.2">
      <c r="A266" s="5" t="s">
        <v>3164</v>
      </c>
      <c r="B266" s="2" t="s">
        <v>2949</v>
      </c>
      <c r="C266" s="2" t="s">
        <v>3069</v>
      </c>
    </row>
    <row r="267" spans="1:3" x14ac:dyDescent="0.2">
      <c r="A267" s="5" t="s">
        <v>3187</v>
      </c>
      <c r="B267" s="2" t="s">
        <v>2954</v>
      </c>
      <c r="C267" s="2" t="s">
        <v>3073</v>
      </c>
    </row>
    <row r="268" spans="1:3" x14ac:dyDescent="0.2">
      <c r="A268" s="5" t="s">
        <v>3459</v>
      </c>
      <c r="B268" s="2" t="s">
        <v>2961</v>
      </c>
      <c r="C268" s="2" t="s">
        <v>2921</v>
      </c>
    </row>
    <row r="269" spans="1:3" x14ac:dyDescent="0.2">
      <c r="A269" s="5" t="s">
        <v>3324</v>
      </c>
      <c r="B269" s="2" t="s">
        <v>2954</v>
      </c>
      <c r="C269" s="2" t="s">
        <v>3057</v>
      </c>
    </row>
    <row r="270" spans="1:3" x14ac:dyDescent="0.2">
      <c r="A270" s="5" t="s">
        <v>3482</v>
      </c>
      <c r="B270" s="2" t="s">
        <v>2906</v>
      </c>
      <c r="C270" s="2" t="s">
        <v>3011</v>
      </c>
    </row>
    <row r="271" spans="1:3" x14ac:dyDescent="0.2">
      <c r="A271" s="5" t="s">
        <v>3552</v>
      </c>
      <c r="B271" s="2" t="s">
        <v>3095</v>
      </c>
      <c r="C271" s="2" t="s">
        <v>2956</v>
      </c>
    </row>
    <row r="272" spans="1:3" x14ac:dyDescent="0.2">
      <c r="A272" s="5" t="s">
        <v>3672</v>
      </c>
      <c r="B272" s="2" t="s">
        <v>3031</v>
      </c>
      <c r="C272" s="2" t="s">
        <v>2972</v>
      </c>
    </row>
    <row r="273" spans="1:3" x14ac:dyDescent="0.2">
      <c r="A273" s="5" t="s">
        <v>3683</v>
      </c>
      <c r="B273" s="2" t="s">
        <v>2975</v>
      </c>
      <c r="C273" s="2" t="s">
        <v>2975</v>
      </c>
    </row>
    <row r="274" spans="1:3" x14ac:dyDescent="0.2">
      <c r="A274" s="5" t="s">
        <v>3190</v>
      </c>
      <c r="B274" s="2" t="s">
        <v>2972</v>
      </c>
      <c r="C274" s="2" t="s">
        <v>2937</v>
      </c>
    </row>
    <row r="275" spans="1:3" x14ac:dyDescent="0.2">
      <c r="A275" s="5" t="s">
        <v>3631</v>
      </c>
      <c r="B275" s="2" t="s">
        <v>2957</v>
      </c>
      <c r="C275" s="2" t="s">
        <v>2995</v>
      </c>
    </row>
    <row r="276" spans="1:3" x14ac:dyDescent="0.2">
      <c r="A276" s="5" t="s">
        <v>3523</v>
      </c>
      <c r="B276" s="2" t="s">
        <v>2985</v>
      </c>
      <c r="C276" s="2" t="s">
        <v>3107</v>
      </c>
    </row>
    <row r="277" spans="1:3" x14ac:dyDescent="0.2">
      <c r="A277" s="5" t="s">
        <v>3567</v>
      </c>
      <c r="B277" s="2" t="s">
        <v>2927</v>
      </c>
      <c r="C277" s="2" t="s">
        <v>2927</v>
      </c>
    </row>
    <row r="278" spans="1:3" x14ac:dyDescent="0.2">
      <c r="A278" s="5" t="s">
        <v>3702</v>
      </c>
      <c r="B278" s="2" t="s">
        <v>2944</v>
      </c>
      <c r="C278" s="2" t="s">
        <v>3053</v>
      </c>
    </row>
    <row r="279" spans="1:3" x14ac:dyDescent="0.2">
      <c r="A279" s="5" t="s">
        <v>3425</v>
      </c>
      <c r="B279" s="2" t="s">
        <v>2904</v>
      </c>
      <c r="C279" s="2" t="s">
        <v>2904</v>
      </c>
    </row>
    <row r="280" spans="1:3" x14ac:dyDescent="0.2">
      <c r="A280" s="5" t="s">
        <v>3545</v>
      </c>
      <c r="B280" s="2" t="s">
        <v>3103</v>
      </c>
      <c r="C280" s="2" t="s">
        <v>3114</v>
      </c>
    </row>
    <row r="281" spans="1:3" x14ac:dyDescent="0.2">
      <c r="A281" s="5" t="s">
        <v>3195</v>
      </c>
      <c r="B281" s="2" t="s">
        <v>2976</v>
      </c>
      <c r="C281" s="2" t="s">
        <v>3041</v>
      </c>
    </row>
    <row r="282" spans="1:3" x14ac:dyDescent="0.2">
      <c r="A282" s="5" t="s">
        <v>3479</v>
      </c>
      <c r="B282" s="2" t="s">
        <v>3031</v>
      </c>
      <c r="C282" s="2" t="s">
        <v>2958</v>
      </c>
    </row>
    <row r="283" spans="1:3" x14ac:dyDescent="0.2">
      <c r="A283" s="5" t="s">
        <v>3537</v>
      </c>
      <c r="B283" s="2" t="s">
        <v>3038</v>
      </c>
      <c r="C283" s="2" t="s">
        <v>3014</v>
      </c>
    </row>
    <row r="284" spans="1:3" x14ac:dyDescent="0.2">
      <c r="A284" s="5" t="s">
        <v>3725</v>
      </c>
      <c r="B284" s="2" t="s">
        <v>2926</v>
      </c>
      <c r="C284" s="2" t="s">
        <v>2926</v>
      </c>
    </row>
    <row r="285" spans="1:3" x14ac:dyDescent="0.2">
      <c r="A285" s="5" t="s">
        <v>3680</v>
      </c>
      <c r="B285" s="2" t="s">
        <v>3075</v>
      </c>
      <c r="C285" s="2" t="s">
        <v>2989</v>
      </c>
    </row>
    <row r="286" spans="1:3" x14ac:dyDescent="0.2">
      <c r="A286" s="5" t="s">
        <v>3340</v>
      </c>
      <c r="B286" s="2" t="s">
        <v>3046</v>
      </c>
      <c r="C286" s="2" t="s">
        <v>3118</v>
      </c>
    </row>
    <row r="287" spans="1:3" x14ac:dyDescent="0.2">
      <c r="A287" s="5" t="s">
        <v>3158</v>
      </c>
      <c r="B287" s="2" t="s">
        <v>2942</v>
      </c>
      <c r="C287" s="2" t="s">
        <v>2947</v>
      </c>
    </row>
    <row r="288" spans="1:3" x14ac:dyDescent="0.2">
      <c r="A288" s="5" t="s">
        <v>3121</v>
      </c>
      <c r="B288" s="2" t="s">
        <v>2900</v>
      </c>
      <c r="C288" s="2" t="s">
        <v>2900</v>
      </c>
    </row>
    <row r="289" spans="1:3" x14ac:dyDescent="0.2">
      <c r="A289" s="5" t="s">
        <v>3703</v>
      </c>
      <c r="B289" s="2" t="s">
        <v>3006</v>
      </c>
      <c r="C289" s="2" t="s">
        <v>2915</v>
      </c>
    </row>
    <row r="290" spans="1:3" x14ac:dyDescent="0.2">
      <c r="A290" s="5" t="s">
        <v>3663</v>
      </c>
      <c r="B290" s="2" t="s">
        <v>2904</v>
      </c>
      <c r="C290" s="2" t="s">
        <v>2904</v>
      </c>
    </row>
    <row r="291" spans="1:3" x14ac:dyDescent="0.2">
      <c r="A291" s="5" t="s">
        <v>3606</v>
      </c>
      <c r="B291" s="2" t="s">
        <v>3003</v>
      </c>
      <c r="C291" s="2" t="s">
        <v>3088</v>
      </c>
    </row>
    <row r="292" spans="1:3" x14ac:dyDescent="0.2">
      <c r="A292" s="5" t="s">
        <v>3613</v>
      </c>
      <c r="B292" s="2" t="s">
        <v>2981</v>
      </c>
      <c r="C292" s="2" t="s">
        <v>3007</v>
      </c>
    </row>
    <row r="293" spans="1:3" x14ac:dyDescent="0.2">
      <c r="A293" s="5" t="s">
        <v>3205</v>
      </c>
      <c r="B293" s="2" t="s">
        <v>2982</v>
      </c>
      <c r="C293" s="2" t="s">
        <v>3013</v>
      </c>
    </row>
    <row r="294" spans="1:3" x14ac:dyDescent="0.2">
      <c r="A294" s="5" t="s">
        <v>3298</v>
      </c>
      <c r="B294" s="2" t="s">
        <v>3044</v>
      </c>
      <c r="C294" s="2" t="s">
        <v>3040</v>
      </c>
    </row>
    <row r="295" spans="1:3" x14ac:dyDescent="0.2">
      <c r="A295" s="5" t="s">
        <v>3618</v>
      </c>
      <c r="B295" s="2" t="s">
        <v>3099</v>
      </c>
      <c r="C295" s="2" t="s">
        <v>2337</v>
      </c>
    </row>
    <row r="296" spans="1:3" x14ac:dyDescent="0.2">
      <c r="A296" s="5" t="s">
        <v>3227</v>
      </c>
      <c r="B296" s="2" t="s">
        <v>2997</v>
      </c>
      <c r="C296" s="2" t="s">
        <v>2997</v>
      </c>
    </row>
    <row r="297" spans="1:3" x14ac:dyDescent="0.2">
      <c r="A297" s="5" t="s">
        <v>3589</v>
      </c>
      <c r="B297" s="2" t="s">
        <v>2963</v>
      </c>
      <c r="C297" s="2" t="s">
        <v>2955</v>
      </c>
    </row>
    <row r="298" spans="1:3" x14ac:dyDescent="0.2">
      <c r="A298" s="5" t="s">
        <v>3630</v>
      </c>
      <c r="B298" s="2" t="s">
        <v>2949</v>
      </c>
      <c r="C298" s="2" t="s">
        <v>3099</v>
      </c>
    </row>
    <row r="299" spans="1:3" x14ac:dyDescent="0.2">
      <c r="A299" s="5" t="s">
        <v>3452</v>
      </c>
      <c r="B299" s="2" t="s">
        <v>3020</v>
      </c>
      <c r="C299" s="2" t="s">
        <v>2908</v>
      </c>
    </row>
    <row r="300" spans="1:3" x14ac:dyDescent="0.2">
      <c r="A300" s="5" t="s">
        <v>3224</v>
      </c>
      <c r="B300" s="2" t="s">
        <v>2961</v>
      </c>
      <c r="C300" s="2" t="s">
        <v>2973</v>
      </c>
    </row>
    <row r="301" spans="1:3" x14ac:dyDescent="0.2">
      <c r="A301" s="5" t="s">
        <v>3259</v>
      </c>
      <c r="B301" s="2" t="s">
        <v>3021</v>
      </c>
      <c r="C301" s="2" t="s">
        <v>3092</v>
      </c>
    </row>
    <row r="302" spans="1:3" x14ac:dyDescent="0.2">
      <c r="A302" s="5" t="s">
        <v>3219</v>
      </c>
      <c r="B302" s="2" t="s">
        <v>2952</v>
      </c>
      <c r="C302" s="2" t="s">
        <v>3091</v>
      </c>
    </row>
    <row r="303" spans="1:3" x14ac:dyDescent="0.2">
      <c r="A303" s="5" t="s">
        <v>3602</v>
      </c>
      <c r="B303" s="2" t="s">
        <v>3069</v>
      </c>
      <c r="C303" s="2" t="s">
        <v>2935</v>
      </c>
    </row>
    <row r="304" spans="1:3" x14ac:dyDescent="0.2">
      <c r="A304" s="5" t="s">
        <v>3575</v>
      </c>
      <c r="B304" s="2" t="s">
        <v>2932</v>
      </c>
      <c r="C304" s="2" t="s">
        <v>2900</v>
      </c>
    </row>
    <row r="305" spans="1:3" x14ac:dyDescent="0.2">
      <c r="A305" s="5" t="s">
        <v>3727</v>
      </c>
      <c r="B305" s="2" t="s">
        <v>2963</v>
      </c>
      <c r="C305" s="2" t="s">
        <v>2991</v>
      </c>
    </row>
    <row r="306" spans="1:3" x14ac:dyDescent="0.2">
      <c r="A306" s="5" t="s">
        <v>3622</v>
      </c>
      <c r="B306" s="2" t="s">
        <v>2991</v>
      </c>
      <c r="C306" s="2" t="s">
        <v>3098</v>
      </c>
    </row>
    <row r="307" spans="1:3" x14ac:dyDescent="0.2">
      <c r="A307" s="5" t="s">
        <v>3453</v>
      </c>
      <c r="B307" s="2" t="s">
        <v>3011</v>
      </c>
      <c r="C307" s="2" t="s">
        <v>3060</v>
      </c>
    </row>
    <row r="308" spans="1:3" x14ac:dyDescent="0.2">
      <c r="A308" s="5" t="s">
        <v>3568</v>
      </c>
      <c r="B308" s="2" t="s">
        <v>2337</v>
      </c>
      <c r="C308" s="2" t="s">
        <v>2903</v>
      </c>
    </row>
    <row r="309" spans="1:3" x14ac:dyDescent="0.2">
      <c r="A309" s="5" t="s">
        <v>3120</v>
      </c>
      <c r="B309" s="2" t="s">
        <v>2899</v>
      </c>
      <c r="C309" s="2" t="s">
        <v>2922</v>
      </c>
    </row>
    <row r="310" spans="1:3" x14ac:dyDescent="0.2">
      <c r="A310" s="5" t="s">
        <v>3223</v>
      </c>
      <c r="B310" s="2" t="s">
        <v>2995</v>
      </c>
      <c r="C310" s="2" t="s">
        <v>3104</v>
      </c>
    </row>
    <row r="311" spans="1:3" x14ac:dyDescent="0.2">
      <c r="A311" s="5" t="s">
        <v>3655</v>
      </c>
      <c r="B311" s="2" t="s">
        <v>120</v>
      </c>
      <c r="C311" s="2" t="s">
        <v>2902</v>
      </c>
    </row>
    <row r="312" spans="1:3" x14ac:dyDescent="0.2">
      <c r="A312" s="5" t="s">
        <v>3432</v>
      </c>
      <c r="B312" s="2" t="s">
        <v>3086</v>
      </c>
      <c r="C312" s="2" t="s">
        <v>3025</v>
      </c>
    </row>
    <row r="313" spans="1:3" x14ac:dyDescent="0.2">
      <c r="A313" s="5" t="s">
        <v>3207</v>
      </c>
      <c r="B313" s="2" t="s">
        <v>2337</v>
      </c>
      <c r="C313" s="2" t="s">
        <v>2906</v>
      </c>
    </row>
    <row r="314" spans="1:3" x14ac:dyDescent="0.2">
      <c r="A314" s="5" t="s">
        <v>3234</v>
      </c>
      <c r="B314" s="2" t="s">
        <v>3004</v>
      </c>
      <c r="C314" s="2" t="s">
        <v>3024</v>
      </c>
    </row>
    <row r="315" spans="1:3" x14ac:dyDescent="0.2">
      <c r="A315" s="5" t="s">
        <v>3361</v>
      </c>
      <c r="B315" s="2" t="s">
        <v>2999</v>
      </c>
      <c r="C315" s="2" t="s">
        <v>2960</v>
      </c>
    </row>
    <row r="316" spans="1:3" x14ac:dyDescent="0.2">
      <c r="A316" s="5" t="s">
        <v>3371</v>
      </c>
      <c r="B316" s="2" t="s">
        <v>3056</v>
      </c>
      <c r="C316" s="2" t="s">
        <v>2989</v>
      </c>
    </row>
    <row r="317" spans="1:3" x14ac:dyDescent="0.2">
      <c r="A317" s="5" t="s">
        <v>3517</v>
      </c>
      <c r="B317" s="2" t="s">
        <v>2920</v>
      </c>
      <c r="C317" s="2" t="s">
        <v>3039</v>
      </c>
    </row>
    <row r="318" spans="1:3" x14ac:dyDescent="0.2">
      <c r="A318" s="5" t="s">
        <v>3678</v>
      </c>
      <c r="B318" s="2" t="s">
        <v>3009</v>
      </c>
      <c r="C318" s="2" t="s">
        <v>3112</v>
      </c>
    </row>
    <row r="319" spans="1:3" x14ac:dyDescent="0.2">
      <c r="A319" s="5" t="s">
        <v>3244</v>
      </c>
      <c r="B319" s="2" t="s">
        <v>2955</v>
      </c>
      <c r="C319" s="2" t="s">
        <v>3045</v>
      </c>
    </row>
    <row r="320" spans="1:3" x14ac:dyDescent="0.2">
      <c r="A320" s="5" t="s">
        <v>3396</v>
      </c>
      <c r="B320" s="2" t="s">
        <v>2957</v>
      </c>
      <c r="C320" s="2" t="s">
        <v>3098</v>
      </c>
    </row>
    <row r="321" spans="1:3" x14ac:dyDescent="0.2">
      <c r="A321" s="5" t="s">
        <v>3253</v>
      </c>
      <c r="B321" s="2" t="s">
        <v>2964</v>
      </c>
      <c r="C321" s="2" t="s">
        <v>2967</v>
      </c>
    </row>
    <row r="322" spans="1:3" x14ac:dyDescent="0.2">
      <c r="A322" s="5" t="s">
        <v>3705</v>
      </c>
      <c r="B322" s="2" t="s">
        <v>3063</v>
      </c>
      <c r="C322" s="2" t="s">
        <v>2918</v>
      </c>
    </row>
    <row r="323" spans="1:3" x14ac:dyDescent="0.2">
      <c r="A323" s="5" t="s">
        <v>3375</v>
      </c>
      <c r="B323" s="2" t="s">
        <v>3024</v>
      </c>
      <c r="C323" s="2" t="s">
        <v>3050</v>
      </c>
    </row>
    <row r="324" spans="1:3" x14ac:dyDescent="0.2">
      <c r="A324" s="5" t="s">
        <v>3677</v>
      </c>
      <c r="B324" s="2" t="s">
        <v>2907</v>
      </c>
      <c r="C324" s="2" t="s">
        <v>2936</v>
      </c>
    </row>
    <row r="325" spans="1:3" x14ac:dyDescent="0.2">
      <c r="A325" s="5" t="s">
        <v>3318</v>
      </c>
      <c r="B325" s="2" t="s">
        <v>3007</v>
      </c>
      <c r="C325" s="2" t="s">
        <v>3069</v>
      </c>
    </row>
    <row r="326" spans="1:3" x14ac:dyDescent="0.2">
      <c r="A326" s="5" t="s">
        <v>3556</v>
      </c>
      <c r="B326" s="2" t="s">
        <v>3084</v>
      </c>
      <c r="C326" s="2" t="s">
        <v>3069</v>
      </c>
    </row>
    <row r="327" spans="1:3" x14ac:dyDescent="0.2">
      <c r="A327" s="5" t="s">
        <v>3123</v>
      </c>
      <c r="B327" s="2" t="s">
        <v>2902</v>
      </c>
      <c r="C327" s="2" t="s">
        <v>2901</v>
      </c>
    </row>
    <row r="328" spans="1:3" x14ac:dyDescent="0.2">
      <c r="A328" s="5" t="s">
        <v>3518</v>
      </c>
      <c r="B328" s="2" t="s">
        <v>2924</v>
      </c>
      <c r="C328" s="2" t="s">
        <v>3006</v>
      </c>
    </row>
    <row r="329" spans="1:3" x14ac:dyDescent="0.2">
      <c r="A329" s="5" t="s">
        <v>3521</v>
      </c>
      <c r="B329" s="2" t="s">
        <v>3024</v>
      </c>
      <c r="C329" s="2" t="s">
        <v>3053</v>
      </c>
    </row>
    <row r="330" spans="1:3" x14ac:dyDescent="0.2">
      <c r="A330" s="5" t="s">
        <v>3345</v>
      </c>
      <c r="B330" s="2" t="s">
        <v>3066</v>
      </c>
      <c r="C330" s="2" t="s">
        <v>2947</v>
      </c>
    </row>
    <row r="331" spans="1:3" x14ac:dyDescent="0.2">
      <c r="A331" s="5" t="s">
        <v>3673</v>
      </c>
      <c r="B331" s="2" t="s">
        <v>3097</v>
      </c>
      <c r="C331" s="2" t="s">
        <v>2903</v>
      </c>
    </row>
    <row r="332" spans="1:3" x14ac:dyDescent="0.2">
      <c r="A332" s="5" t="s">
        <v>3173</v>
      </c>
      <c r="B332" s="2" t="s">
        <v>2958</v>
      </c>
      <c r="C332" s="2" t="s">
        <v>3067</v>
      </c>
    </row>
    <row r="333" spans="1:3" x14ac:dyDescent="0.2">
      <c r="A333" s="5" t="s">
        <v>3271</v>
      </c>
      <c r="B333" s="2" t="s">
        <v>2963</v>
      </c>
      <c r="C333" s="2" t="s">
        <v>3007</v>
      </c>
    </row>
    <row r="334" spans="1:3" x14ac:dyDescent="0.2">
      <c r="A334" s="5" t="s">
        <v>3513</v>
      </c>
      <c r="B334" s="2" t="s">
        <v>3032</v>
      </c>
      <c r="C334" s="2" t="s">
        <v>3059</v>
      </c>
    </row>
    <row r="335" spans="1:3" x14ac:dyDescent="0.2">
      <c r="A335" s="5" t="s">
        <v>3505</v>
      </c>
      <c r="B335" s="2" t="s">
        <v>3047</v>
      </c>
      <c r="C335" s="2" t="s">
        <v>3110</v>
      </c>
    </row>
    <row r="336" spans="1:3" x14ac:dyDescent="0.2">
      <c r="A336" s="5" t="s">
        <v>3736</v>
      </c>
      <c r="B336" s="2" t="s">
        <v>3000</v>
      </c>
      <c r="C336" s="2" t="s">
        <v>3108</v>
      </c>
    </row>
    <row r="337" spans="1:3" x14ac:dyDescent="0.2">
      <c r="A337" s="5" t="s">
        <v>3242</v>
      </c>
      <c r="B337" s="2" t="s">
        <v>2990</v>
      </c>
      <c r="C337" s="2" t="s">
        <v>2926</v>
      </c>
    </row>
    <row r="338" spans="1:3" x14ac:dyDescent="0.2">
      <c r="A338" s="5" t="s">
        <v>3487</v>
      </c>
      <c r="B338" s="2" t="s">
        <v>3091</v>
      </c>
      <c r="C338" s="2" t="s">
        <v>2937</v>
      </c>
    </row>
    <row r="339" spans="1:3" x14ac:dyDescent="0.2">
      <c r="A339" s="5" t="s">
        <v>3215</v>
      </c>
      <c r="B339" s="2" t="s">
        <v>2971</v>
      </c>
      <c r="C339" s="2" t="s">
        <v>3004</v>
      </c>
    </row>
    <row r="340" spans="1:3" x14ac:dyDescent="0.2">
      <c r="A340" s="5" t="s">
        <v>3301</v>
      </c>
      <c r="B340" s="2" t="s">
        <v>3048</v>
      </c>
      <c r="C340" s="2" t="s">
        <v>2911</v>
      </c>
    </row>
    <row r="341" spans="1:3" x14ac:dyDescent="0.2">
      <c r="A341" s="5" t="s">
        <v>3468</v>
      </c>
      <c r="B341" s="2" t="s">
        <v>3086</v>
      </c>
      <c r="C341" s="2" t="s">
        <v>3064</v>
      </c>
    </row>
    <row r="342" spans="1:3" x14ac:dyDescent="0.2">
      <c r="A342" s="5" t="s">
        <v>3595</v>
      </c>
      <c r="B342" s="2" t="s">
        <v>3021</v>
      </c>
      <c r="C342" s="2" t="s">
        <v>3091</v>
      </c>
    </row>
    <row r="343" spans="1:3" x14ac:dyDescent="0.2">
      <c r="A343" s="5" t="s">
        <v>3485</v>
      </c>
      <c r="B343" s="2" t="s">
        <v>3035</v>
      </c>
      <c r="C343" s="2" t="s">
        <v>2977</v>
      </c>
    </row>
    <row r="344" spans="1:3" x14ac:dyDescent="0.2">
      <c r="A344" s="5" t="s">
        <v>3558</v>
      </c>
      <c r="B344" s="2" t="s">
        <v>2959</v>
      </c>
      <c r="C344" s="2" t="s">
        <v>2981</v>
      </c>
    </row>
    <row r="345" spans="1:3" x14ac:dyDescent="0.2">
      <c r="A345" s="5" t="s">
        <v>3124</v>
      </c>
      <c r="B345" s="2" t="s">
        <v>2903</v>
      </c>
      <c r="C345" s="2" t="s">
        <v>3089</v>
      </c>
    </row>
    <row r="346" spans="1:3" x14ac:dyDescent="0.2">
      <c r="A346" s="5" t="s">
        <v>3417</v>
      </c>
      <c r="B346" s="2" t="s">
        <v>3083</v>
      </c>
      <c r="C346" s="2" t="s">
        <v>3029</v>
      </c>
    </row>
    <row r="347" spans="1:3" x14ac:dyDescent="0.2">
      <c r="A347" s="5" t="s">
        <v>3157</v>
      </c>
      <c r="B347" s="2" t="s">
        <v>2940</v>
      </c>
      <c r="C347" s="2" t="s">
        <v>3034</v>
      </c>
    </row>
    <row r="348" spans="1:3" x14ac:dyDescent="0.2">
      <c r="A348" s="5" t="s">
        <v>3252</v>
      </c>
      <c r="B348" s="2" t="s">
        <v>2933</v>
      </c>
      <c r="C348" s="2" t="s">
        <v>3067</v>
      </c>
    </row>
    <row r="349" spans="1:3" x14ac:dyDescent="0.2">
      <c r="A349" s="5" t="s">
        <v>3696</v>
      </c>
      <c r="B349" s="2" t="s">
        <v>2994</v>
      </c>
      <c r="C349" s="2" t="s">
        <v>3116</v>
      </c>
    </row>
    <row r="350" spans="1:3" x14ac:dyDescent="0.2">
      <c r="A350" s="5" t="s">
        <v>3218</v>
      </c>
      <c r="B350" s="2" t="s">
        <v>2991</v>
      </c>
      <c r="C350" s="2" t="s">
        <v>2912</v>
      </c>
    </row>
    <row r="351" spans="1:3" x14ac:dyDescent="0.2">
      <c r="A351" s="5" t="s">
        <v>3327</v>
      </c>
      <c r="B351" s="2" t="s">
        <v>2915</v>
      </c>
      <c r="C351" s="2" t="s">
        <v>2968</v>
      </c>
    </row>
    <row r="352" spans="1:3" x14ac:dyDescent="0.2">
      <c r="A352" s="5" t="s">
        <v>3503</v>
      </c>
      <c r="B352" s="2" t="s">
        <v>3080</v>
      </c>
      <c r="C352" s="2" t="s">
        <v>3088</v>
      </c>
    </row>
    <row r="353" spans="1:3" x14ac:dyDescent="0.2">
      <c r="A353" s="5" t="s">
        <v>3139</v>
      </c>
      <c r="B353" s="2" t="s">
        <v>2919</v>
      </c>
      <c r="C353" s="2" t="s">
        <v>3093</v>
      </c>
    </row>
    <row r="354" spans="1:3" x14ac:dyDescent="0.2">
      <c r="A354" s="5" t="s">
        <v>3644</v>
      </c>
      <c r="B354" s="2" t="s">
        <v>3078</v>
      </c>
      <c r="C354" s="2" t="s">
        <v>2997</v>
      </c>
    </row>
    <row r="355" spans="1:3" x14ac:dyDescent="0.2">
      <c r="A355" s="5" t="s">
        <v>3565</v>
      </c>
      <c r="B355" s="2" t="s">
        <v>3022</v>
      </c>
      <c r="C355" s="2" t="s">
        <v>3081</v>
      </c>
    </row>
    <row r="356" spans="1:3" x14ac:dyDescent="0.2">
      <c r="A356" s="5" t="s">
        <v>3314</v>
      </c>
      <c r="B356" s="2" t="s">
        <v>3056</v>
      </c>
      <c r="C356" s="2" t="s">
        <v>3060</v>
      </c>
    </row>
    <row r="357" spans="1:3" x14ac:dyDescent="0.2">
      <c r="A357" s="5" t="s">
        <v>3404</v>
      </c>
      <c r="B357" s="2" t="s">
        <v>2944</v>
      </c>
      <c r="C357" s="2" t="s">
        <v>2981</v>
      </c>
    </row>
    <row r="358" spans="1:3" x14ac:dyDescent="0.2">
      <c r="A358" s="5" t="s">
        <v>3268</v>
      </c>
      <c r="B358" s="2" t="s">
        <v>3029</v>
      </c>
      <c r="C358" s="2" t="s">
        <v>3057</v>
      </c>
    </row>
    <row r="359" spans="1:3" x14ac:dyDescent="0.2">
      <c r="A359" s="5" t="s">
        <v>3490</v>
      </c>
      <c r="B359" s="2" t="s">
        <v>3017</v>
      </c>
      <c r="C359" s="2" t="s">
        <v>3076</v>
      </c>
    </row>
    <row r="360" spans="1:3" x14ac:dyDescent="0.2">
      <c r="A360" s="5" t="s">
        <v>3174</v>
      </c>
      <c r="B360" s="2" t="s">
        <v>2959</v>
      </c>
      <c r="C360" s="2" t="s">
        <v>3116</v>
      </c>
    </row>
    <row r="361" spans="1:3" x14ac:dyDescent="0.2">
      <c r="A361" s="5" t="s">
        <v>3458</v>
      </c>
      <c r="B361" s="2" t="s">
        <v>3090</v>
      </c>
      <c r="C361" s="2" t="s">
        <v>3102</v>
      </c>
    </row>
    <row r="362" spans="1:3" x14ac:dyDescent="0.2">
      <c r="A362" s="5" t="s">
        <v>3627</v>
      </c>
      <c r="B362" s="2" t="s">
        <v>3048</v>
      </c>
      <c r="C362" s="2" t="s">
        <v>3068</v>
      </c>
    </row>
    <row r="363" spans="1:3" x14ac:dyDescent="0.2">
      <c r="A363" s="5" t="s">
        <v>3675</v>
      </c>
      <c r="B363" s="2" t="s">
        <v>2903</v>
      </c>
      <c r="C363" s="2" t="s">
        <v>3099</v>
      </c>
    </row>
    <row r="364" spans="1:3" x14ac:dyDescent="0.2">
      <c r="A364" s="5" t="s">
        <v>3608</v>
      </c>
      <c r="B364" s="2" t="s">
        <v>3109</v>
      </c>
      <c r="C364" s="2" t="s">
        <v>2915</v>
      </c>
    </row>
    <row r="365" spans="1:3" x14ac:dyDescent="0.2">
      <c r="A365" s="5" t="s">
        <v>3686</v>
      </c>
      <c r="B365" s="2" t="s">
        <v>2902</v>
      </c>
      <c r="C365" s="2" t="s">
        <v>2923</v>
      </c>
    </row>
    <row r="366" spans="1:3" x14ac:dyDescent="0.2">
      <c r="A366" s="5" t="s">
        <v>3319</v>
      </c>
      <c r="B366" s="2" t="s">
        <v>3001</v>
      </c>
      <c r="C366" s="2" t="s">
        <v>2985</v>
      </c>
    </row>
    <row r="367" spans="1:3" x14ac:dyDescent="0.2">
      <c r="A367" s="5" t="s">
        <v>3441</v>
      </c>
      <c r="B367" s="2" t="s">
        <v>3025</v>
      </c>
      <c r="C367" s="2" t="s">
        <v>3080</v>
      </c>
    </row>
    <row r="368" spans="1:3" x14ac:dyDescent="0.2">
      <c r="A368" s="5" t="s">
        <v>3200</v>
      </c>
      <c r="B368" s="2" t="s">
        <v>2965</v>
      </c>
      <c r="C368" s="2" t="s">
        <v>3016</v>
      </c>
    </row>
    <row r="369" spans="1:3" x14ac:dyDescent="0.2">
      <c r="A369" s="5" t="s">
        <v>3148</v>
      </c>
      <c r="B369" s="2" t="s">
        <v>2929</v>
      </c>
      <c r="C369" s="2" t="s">
        <v>3032</v>
      </c>
    </row>
    <row r="370" spans="1:3" x14ac:dyDescent="0.2">
      <c r="A370" s="5" t="s">
        <v>3500</v>
      </c>
      <c r="B370" s="2" t="s">
        <v>3097</v>
      </c>
      <c r="C370" s="2" t="s">
        <v>3106</v>
      </c>
    </row>
    <row r="371" spans="1:3" x14ac:dyDescent="0.2">
      <c r="A371" s="5" t="s">
        <v>3530</v>
      </c>
      <c r="B371" s="2" t="s">
        <v>2983</v>
      </c>
      <c r="C371" s="2" t="s">
        <v>2961</v>
      </c>
    </row>
    <row r="372" spans="1:3" x14ac:dyDescent="0.2">
      <c r="A372" s="5" t="s">
        <v>3257</v>
      </c>
      <c r="B372" s="2" t="s">
        <v>2970</v>
      </c>
      <c r="C372" s="2" t="s">
        <v>3049</v>
      </c>
    </row>
    <row r="373" spans="1:3" x14ac:dyDescent="0.2">
      <c r="A373" s="5" t="s">
        <v>3522</v>
      </c>
      <c r="B373" s="2" t="s">
        <v>3024</v>
      </c>
      <c r="C373" s="2" t="s">
        <v>3006</v>
      </c>
    </row>
    <row r="374" spans="1:3" x14ac:dyDescent="0.2">
      <c r="A374" s="5" t="s">
        <v>3321</v>
      </c>
      <c r="B374" s="2" t="s">
        <v>3058</v>
      </c>
      <c r="C374" s="2" t="s">
        <v>2965</v>
      </c>
    </row>
    <row r="375" spans="1:3" x14ac:dyDescent="0.2">
      <c r="A375" s="5" t="s">
        <v>3620</v>
      </c>
      <c r="B375" s="2" t="s">
        <v>2937</v>
      </c>
      <c r="C375" s="2" t="s">
        <v>2986</v>
      </c>
    </row>
    <row r="376" spans="1:3" x14ac:dyDescent="0.2">
      <c r="A376" s="5" t="s">
        <v>3611</v>
      </c>
      <c r="B376" s="2" t="s">
        <v>2976</v>
      </c>
      <c r="C376" s="2" t="s">
        <v>3103</v>
      </c>
    </row>
    <row r="377" spans="1:3" x14ac:dyDescent="0.2">
      <c r="A377" s="5" t="s">
        <v>3454</v>
      </c>
      <c r="B377" s="2" t="s">
        <v>3089</v>
      </c>
      <c r="C377" s="2" t="s">
        <v>2975</v>
      </c>
    </row>
    <row r="378" spans="1:3" x14ac:dyDescent="0.2">
      <c r="A378" s="5" t="s">
        <v>3175</v>
      </c>
      <c r="B378" s="2" t="s">
        <v>2960</v>
      </c>
      <c r="C378" s="2" t="s">
        <v>3072</v>
      </c>
    </row>
    <row r="379" spans="1:3" x14ac:dyDescent="0.2">
      <c r="A379" s="5" t="s">
        <v>3652</v>
      </c>
      <c r="B379" s="2" t="s">
        <v>3008</v>
      </c>
      <c r="C379" s="2" t="s">
        <v>3019</v>
      </c>
    </row>
    <row r="380" spans="1:3" x14ac:dyDescent="0.2">
      <c r="A380" s="5" t="s">
        <v>3191</v>
      </c>
      <c r="B380" s="2" t="s">
        <v>2973</v>
      </c>
      <c r="C380" s="2" t="s">
        <v>2991</v>
      </c>
    </row>
    <row r="381" spans="1:3" x14ac:dyDescent="0.2">
      <c r="A381" s="5" t="s">
        <v>3341</v>
      </c>
      <c r="B381" s="2" t="s">
        <v>3011</v>
      </c>
      <c r="C381" s="2" t="s">
        <v>2454</v>
      </c>
    </row>
    <row r="382" spans="1:3" x14ac:dyDescent="0.2">
      <c r="A382" s="5" t="s">
        <v>3373</v>
      </c>
      <c r="B382" s="2" t="s">
        <v>2995</v>
      </c>
      <c r="C382" s="2" t="s">
        <v>3045</v>
      </c>
    </row>
    <row r="383" spans="1:3" x14ac:dyDescent="0.2">
      <c r="A383" s="5" t="s">
        <v>3287</v>
      </c>
      <c r="B383" s="2" t="s">
        <v>2970</v>
      </c>
      <c r="C383" s="2" t="s">
        <v>2975</v>
      </c>
    </row>
    <row r="384" spans="1:3" x14ac:dyDescent="0.2">
      <c r="A384" s="5" t="s">
        <v>3274</v>
      </c>
      <c r="B384" s="2" t="s">
        <v>3032</v>
      </c>
      <c r="C384" s="2" t="s">
        <v>3032</v>
      </c>
    </row>
    <row r="385" spans="1:3" x14ac:dyDescent="0.2">
      <c r="A385" s="5" t="s">
        <v>3502</v>
      </c>
      <c r="B385" s="2" t="s">
        <v>3094</v>
      </c>
      <c r="C385" s="2" t="s">
        <v>3051</v>
      </c>
    </row>
    <row r="386" spans="1:3" x14ac:dyDescent="0.2">
      <c r="A386" s="5" t="s">
        <v>3337</v>
      </c>
      <c r="B386" s="2" t="s">
        <v>2996</v>
      </c>
      <c r="C386" s="2" t="s">
        <v>3006</v>
      </c>
    </row>
    <row r="387" spans="1:3" x14ac:dyDescent="0.2">
      <c r="A387" s="5" t="s">
        <v>3650</v>
      </c>
      <c r="B387" s="2" t="s">
        <v>3107</v>
      </c>
      <c r="C387" s="2" t="s">
        <v>2954</v>
      </c>
    </row>
    <row r="388" spans="1:3" x14ac:dyDescent="0.2">
      <c r="A388" s="5" t="s">
        <v>3462</v>
      </c>
      <c r="B388" s="2" t="s">
        <v>3074</v>
      </c>
      <c r="C388" s="2" t="s">
        <v>3009</v>
      </c>
    </row>
    <row r="389" spans="1:3" x14ac:dyDescent="0.2">
      <c r="A389" s="5" t="s">
        <v>3665</v>
      </c>
      <c r="B389" s="2" t="s">
        <v>3062</v>
      </c>
      <c r="C389" s="2" t="s">
        <v>2902</v>
      </c>
    </row>
    <row r="390" spans="1:3" x14ac:dyDescent="0.2">
      <c r="A390" s="5" t="s">
        <v>3715</v>
      </c>
      <c r="B390" s="2" t="s">
        <v>2955</v>
      </c>
      <c r="C390" s="2" t="s">
        <v>3056</v>
      </c>
    </row>
    <row r="391" spans="1:3" x14ac:dyDescent="0.2">
      <c r="A391" s="5" t="s">
        <v>3579</v>
      </c>
      <c r="B391" s="2" t="s">
        <v>2980</v>
      </c>
      <c r="C391" s="2" t="s">
        <v>3090</v>
      </c>
    </row>
    <row r="392" spans="1:3" x14ac:dyDescent="0.2">
      <c r="A392" s="5" t="s">
        <v>3670</v>
      </c>
      <c r="B392" s="2" t="s">
        <v>2927</v>
      </c>
      <c r="C392" s="2" t="s">
        <v>2927</v>
      </c>
    </row>
    <row r="393" spans="1:3" x14ac:dyDescent="0.2">
      <c r="A393" s="5" t="s">
        <v>3135</v>
      </c>
      <c r="B393" s="2" t="s">
        <v>2915</v>
      </c>
      <c r="C393" s="2" t="s">
        <v>2927</v>
      </c>
    </row>
    <row r="394" spans="1:3" x14ac:dyDescent="0.2">
      <c r="A394" s="5" t="s">
        <v>3524</v>
      </c>
      <c r="B394" s="2" t="s">
        <v>2997</v>
      </c>
      <c r="C394" s="2" t="s">
        <v>3004</v>
      </c>
    </row>
    <row r="395" spans="1:3" x14ac:dyDescent="0.2">
      <c r="A395" s="5" t="s">
        <v>3149</v>
      </c>
      <c r="B395" s="2" t="s">
        <v>3003</v>
      </c>
      <c r="C395" s="2" t="s">
        <v>2944</v>
      </c>
    </row>
    <row r="396" spans="1:3" x14ac:dyDescent="0.2">
      <c r="A396" s="5" t="s">
        <v>3269</v>
      </c>
      <c r="B396" s="2" t="s">
        <v>2901</v>
      </c>
      <c r="C396" s="2" t="s">
        <v>2931</v>
      </c>
    </row>
    <row r="397" spans="1:3" x14ac:dyDescent="0.2">
      <c r="A397" s="5" t="s">
        <v>3246</v>
      </c>
      <c r="B397" s="2" t="s">
        <v>2454</v>
      </c>
      <c r="C397" s="2" t="s">
        <v>2981</v>
      </c>
    </row>
    <row r="398" spans="1:3" x14ac:dyDescent="0.2">
      <c r="A398" s="5" t="s">
        <v>3628</v>
      </c>
      <c r="B398" s="2" t="s">
        <v>3097</v>
      </c>
      <c r="C398" s="2" t="s">
        <v>3071</v>
      </c>
    </row>
    <row r="399" spans="1:3" x14ac:dyDescent="0.2">
      <c r="A399" s="5" t="s">
        <v>3125</v>
      </c>
      <c r="B399" s="2" t="s">
        <v>2904</v>
      </c>
      <c r="C399" s="2" t="s">
        <v>3103</v>
      </c>
    </row>
    <row r="400" spans="1:3" x14ac:dyDescent="0.2">
      <c r="A400" s="5" t="s">
        <v>3262</v>
      </c>
      <c r="B400" s="2" t="s">
        <v>2990</v>
      </c>
      <c r="C400" s="2" t="s">
        <v>3086</v>
      </c>
    </row>
    <row r="401" spans="1:3" x14ac:dyDescent="0.2">
      <c r="A401" s="5" t="s">
        <v>3662</v>
      </c>
      <c r="B401" s="2" t="s">
        <v>3046</v>
      </c>
      <c r="C401" s="2" t="s">
        <v>3094</v>
      </c>
    </row>
    <row r="402" spans="1:3" x14ac:dyDescent="0.2">
      <c r="A402" s="5" t="s">
        <v>3711</v>
      </c>
      <c r="B402" s="2" t="s">
        <v>2918</v>
      </c>
      <c r="C402" s="2" t="s">
        <v>2918</v>
      </c>
    </row>
    <row r="403" spans="1:3" x14ac:dyDescent="0.2">
      <c r="A403" s="5" t="s">
        <v>3264</v>
      </c>
      <c r="B403" s="2" t="s">
        <v>2985</v>
      </c>
      <c r="C403" s="2" t="s">
        <v>2916</v>
      </c>
    </row>
    <row r="404" spans="1:3" x14ac:dyDescent="0.2">
      <c r="A404" s="5" t="s">
        <v>3457</v>
      </c>
      <c r="B404" s="2" t="s">
        <v>3052</v>
      </c>
      <c r="C404" s="2" t="s">
        <v>3062</v>
      </c>
    </row>
    <row r="405" spans="1:3" x14ac:dyDescent="0.2">
      <c r="A405" s="5" t="s">
        <v>3687</v>
      </c>
      <c r="B405" s="2" t="s">
        <v>2944</v>
      </c>
      <c r="C405" s="2" t="s">
        <v>3084</v>
      </c>
    </row>
    <row r="406" spans="1:3" x14ac:dyDescent="0.2">
      <c r="A406" s="5" t="s">
        <v>3381</v>
      </c>
      <c r="B406" s="2" t="s">
        <v>2997</v>
      </c>
      <c r="C406" s="2" t="s">
        <v>3048</v>
      </c>
    </row>
    <row r="407" spans="1:3" x14ac:dyDescent="0.2">
      <c r="A407" s="5" t="s">
        <v>3658</v>
      </c>
      <c r="B407" s="2" t="s">
        <v>3054</v>
      </c>
      <c r="C407" s="2" t="s">
        <v>3054</v>
      </c>
    </row>
    <row r="408" spans="1:3" x14ac:dyDescent="0.2">
      <c r="A408" s="5" t="s">
        <v>3291</v>
      </c>
      <c r="B408" s="2" t="s">
        <v>3038</v>
      </c>
      <c r="C408" s="2" t="s">
        <v>3065</v>
      </c>
    </row>
    <row r="409" spans="1:3" x14ac:dyDescent="0.2">
      <c r="A409" s="5" t="s">
        <v>3651</v>
      </c>
      <c r="B409" s="2" t="s">
        <v>2930</v>
      </c>
      <c r="C409" s="2" t="s">
        <v>2962</v>
      </c>
    </row>
    <row r="410" spans="1:3" x14ac:dyDescent="0.2">
      <c r="A410" s="5" t="s">
        <v>3249</v>
      </c>
      <c r="B410" s="2" t="s">
        <v>2907</v>
      </c>
      <c r="C410" s="2" t="s">
        <v>3086</v>
      </c>
    </row>
    <row r="411" spans="1:3" x14ac:dyDescent="0.2">
      <c r="A411" s="5" t="s">
        <v>3391</v>
      </c>
      <c r="B411" s="2" t="s">
        <v>3068</v>
      </c>
      <c r="C411" s="2" t="s">
        <v>2928</v>
      </c>
    </row>
    <row r="412" spans="1:3" x14ac:dyDescent="0.2">
      <c r="A412" s="5" t="s">
        <v>3172</v>
      </c>
      <c r="B412" s="2" t="s">
        <v>2957</v>
      </c>
      <c r="C412" s="2" t="s">
        <v>3105</v>
      </c>
    </row>
    <row r="413" spans="1:3" x14ac:dyDescent="0.2">
      <c r="A413" s="5" t="s">
        <v>3712</v>
      </c>
      <c r="B413" s="2" t="s">
        <v>2944</v>
      </c>
      <c r="C413" s="2" t="s">
        <v>2944</v>
      </c>
    </row>
    <row r="414" spans="1:3" x14ac:dyDescent="0.2">
      <c r="A414" s="5" t="s">
        <v>3601</v>
      </c>
      <c r="B414" s="2" t="s">
        <v>2898</v>
      </c>
      <c r="C414" s="2" t="s">
        <v>2934</v>
      </c>
    </row>
    <row r="415" spans="1:3" x14ac:dyDescent="0.2">
      <c r="A415" s="5" t="s">
        <v>3216</v>
      </c>
      <c r="B415" s="2" t="s">
        <v>2989</v>
      </c>
      <c r="C415" s="2" t="s">
        <v>2935</v>
      </c>
    </row>
    <row r="416" spans="1:3" x14ac:dyDescent="0.2">
      <c r="A416" s="5" t="s">
        <v>3455</v>
      </c>
      <c r="B416" s="2" t="s">
        <v>2975</v>
      </c>
      <c r="C416" s="2" t="s">
        <v>3080</v>
      </c>
    </row>
    <row r="417" spans="1:3" x14ac:dyDescent="0.2">
      <c r="A417" s="5" t="s">
        <v>3231</v>
      </c>
      <c r="B417" s="2" t="s">
        <v>3001</v>
      </c>
      <c r="C417" s="2" t="s">
        <v>3034</v>
      </c>
    </row>
    <row r="418" spans="1:3" x14ac:dyDescent="0.2">
      <c r="A418" s="5" t="s">
        <v>3178</v>
      </c>
      <c r="B418" s="2" t="s">
        <v>2963</v>
      </c>
      <c r="C418" s="2" t="s">
        <v>3026</v>
      </c>
    </row>
    <row r="419" spans="1:3" x14ac:dyDescent="0.2">
      <c r="A419" s="5" t="s">
        <v>3409</v>
      </c>
      <c r="B419" s="2" t="s">
        <v>2991</v>
      </c>
      <c r="C419" s="2" t="s">
        <v>3091</v>
      </c>
    </row>
    <row r="420" spans="1:3" x14ac:dyDescent="0.2">
      <c r="A420" s="5" t="s">
        <v>3529</v>
      </c>
      <c r="B420" s="2" t="s">
        <v>2967</v>
      </c>
      <c r="C420" s="2" t="s">
        <v>2982</v>
      </c>
    </row>
    <row r="421" spans="1:3" x14ac:dyDescent="0.2">
      <c r="A421" s="5" t="s">
        <v>3372</v>
      </c>
      <c r="B421" s="2" t="s">
        <v>3073</v>
      </c>
      <c r="C421" s="2" t="s">
        <v>2938</v>
      </c>
    </row>
    <row r="422" spans="1:3" x14ac:dyDescent="0.2">
      <c r="A422" s="5" t="s">
        <v>3134</v>
      </c>
      <c r="B422" s="2" t="s">
        <v>2914</v>
      </c>
      <c r="C422" s="2" t="s">
        <v>3009</v>
      </c>
    </row>
    <row r="423" spans="1:3" x14ac:dyDescent="0.2">
      <c r="A423" s="5" t="s">
        <v>3515</v>
      </c>
      <c r="B423" s="2" t="s">
        <v>3045</v>
      </c>
      <c r="C423" s="2" t="s">
        <v>3088</v>
      </c>
    </row>
    <row r="424" spans="1:3" x14ac:dyDescent="0.2">
      <c r="A424" s="5" t="s">
        <v>3605</v>
      </c>
      <c r="B424" s="2" t="s">
        <v>2913</v>
      </c>
      <c r="C424" s="2" t="s">
        <v>3004</v>
      </c>
    </row>
    <row r="425" spans="1:3" x14ac:dyDescent="0.2">
      <c r="A425" s="5" t="s">
        <v>3198</v>
      </c>
      <c r="B425" s="2" t="s">
        <v>2977</v>
      </c>
      <c r="C425" s="2" t="s">
        <v>2980</v>
      </c>
    </row>
    <row r="426" spans="1:3" x14ac:dyDescent="0.2">
      <c r="A426" s="5" t="s">
        <v>3645</v>
      </c>
      <c r="B426" s="2" t="s">
        <v>2962</v>
      </c>
      <c r="C426" s="2" t="s">
        <v>3099</v>
      </c>
    </row>
    <row r="427" spans="1:3" x14ac:dyDescent="0.2">
      <c r="A427" s="5" t="s">
        <v>3461</v>
      </c>
      <c r="B427" s="2" t="s">
        <v>3052</v>
      </c>
      <c r="C427" s="2" t="s">
        <v>3052</v>
      </c>
    </row>
    <row r="428" spans="1:3" x14ac:dyDescent="0.2">
      <c r="A428" s="5" t="s">
        <v>3284</v>
      </c>
      <c r="B428" s="2" t="s">
        <v>2952</v>
      </c>
      <c r="C428" s="2" t="s">
        <v>2931</v>
      </c>
    </row>
    <row r="429" spans="1:3" x14ac:dyDescent="0.2">
      <c r="A429" s="5" t="s">
        <v>3244</v>
      </c>
      <c r="B429" s="2" t="s">
        <v>3053</v>
      </c>
      <c r="C429" s="2" t="s">
        <v>2915</v>
      </c>
    </row>
    <row r="430" spans="1:3" x14ac:dyDescent="0.2">
      <c r="A430" s="5" t="s">
        <v>3569</v>
      </c>
      <c r="B430" s="2" t="s">
        <v>3094</v>
      </c>
      <c r="C430" s="2" t="s">
        <v>3103</v>
      </c>
    </row>
    <row r="431" spans="1:3" x14ac:dyDescent="0.2">
      <c r="A431" s="5" t="s">
        <v>3326</v>
      </c>
      <c r="B431" s="2" t="s">
        <v>2934</v>
      </c>
      <c r="C431" s="2" t="s">
        <v>3049</v>
      </c>
    </row>
    <row r="432" spans="1:3" x14ac:dyDescent="0.2">
      <c r="A432" s="5" t="s">
        <v>3250</v>
      </c>
      <c r="B432" s="2" t="s">
        <v>3015</v>
      </c>
      <c r="C432" s="2" t="s">
        <v>2972</v>
      </c>
    </row>
    <row r="433" spans="1:3" x14ac:dyDescent="0.2">
      <c r="A433" s="5" t="s">
        <v>3295</v>
      </c>
      <c r="B433" s="2" t="s">
        <v>3042</v>
      </c>
      <c r="C433" s="2" t="s">
        <v>3042</v>
      </c>
    </row>
    <row r="434" spans="1:3" x14ac:dyDescent="0.2">
      <c r="A434" s="5" t="s">
        <v>3305</v>
      </c>
      <c r="B434" s="2" t="s">
        <v>3051</v>
      </c>
      <c r="C434" s="2" t="s">
        <v>3019</v>
      </c>
    </row>
    <row r="435" spans="1:3" x14ac:dyDescent="0.2">
      <c r="A435" s="5" t="s">
        <v>3147</v>
      </c>
      <c r="B435" s="2" t="s">
        <v>120</v>
      </c>
      <c r="C435" s="2" t="s">
        <v>2949</v>
      </c>
    </row>
    <row r="436" spans="1:3" x14ac:dyDescent="0.2">
      <c r="A436" s="5" t="s">
        <v>3180</v>
      </c>
      <c r="B436" s="2" t="s">
        <v>2912</v>
      </c>
      <c r="C436" s="2" t="s">
        <v>2983</v>
      </c>
    </row>
    <row r="437" spans="1:3" x14ac:dyDescent="0.2">
      <c r="A437" s="5" t="s">
        <v>3296</v>
      </c>
      <c r="B437" s="2" t="s">
        <v>3043</v>
      </c>
      <c r="C437" s="2" t="s">
        <v>3026</v>
      </c>
    </row>
    <row r="438" spans="1:3" x14ac:dyDescent="0.2">
      <c r="A438" s="5" t="s">
        <v>3384</v>
      </c>
      <c r="B438" s="2" t="s">
        <v>120</v>
      </c>
      <c r="C438" s="2" t="s">
        <v>2985</v>
      </c>
    </row>
    <row r="439" spans="1:3" x14ac:dyDescent="0.2">
      <c r="A439" s="5" t="s">
        <v>3358</v>
      </c>
      <c r="B439" s="2" t="s">
        <v>3069</v>
      </c>
      <c r="C439" s="2" t="s">
        <v>3069</v>
      </c>
    </row>
    <row r="440" spans="1:3" x14ac:dyDescent="0.2">
      <c r="A440" s="5" t="s">
        <v>3128</v>
      </c>
      <c r="B440" s="2" t="s">
        <v>2908</v>
      </c>
      <c r="C440" s="2" t="s">
        <v>3039</v>
      </c>
    </row>
    <row r="441" spans="1:3" x14ac:dyDescent="0.2">
      <c r="A441" s="5" t="s">
        <v>3609</v>
      </c>
      <c r="B441" s="2" t="s">
        <v>3069</v>
      </c>
      <c r="C441" s="2" t="s">
        <v>3012</v>
      </c>
    </row>
    <row r="442" spans="1:3" x14ac:dyDescent="0.2">
      <c r="A442" s="5" t="s">
        <v>3410</v>
      </c>
      <c r="B442" s="2" t="s">
        <v>3076</v>
      </c>
      <c r="C442" s="2" t="s">
        <v>2990</v>
      </c>
    </row>
    <row r="443" spans="1:3" x14ac:dyDescent="0.2">
      <c r="A443" s="5" t="s">
        <v>3600</v>
      </c>
      <c r="B443" s="2" t="s">
        <v>3101</v>
      </c>
      <c r="C443" s="2" t="s">
        <v>2989</v>
      </c>
    </row>
    <row r="444" spans="1:3" x14ac:dyDescent="0.2">
      <c r="A444" s="5" t="s">
        <v>3368</v>
      </c>
      <c r="B444" s="2" t="s">
        <v>3072</v>
      </c>
      <c r="C444" s="2" t="s">
        <v>2956</v>
      </c>
    </row>
    <row r="445" spans="1:3" x14ac:dyDescent="0.2">
      <c r="A445" s="5" t="s">
        <v>3669</v>
      </c>
      <c r="B445" s="2" t="s">
        <v>3026</v>
      </c>
      <c r="C445" s="2" t="s">
        <v>3026</v>
      </c>
    </row>
    <row r="446" spans="1:3" x14ac:dyDescent="0.2">
      <c r="A446" s="5" t="s">
        <v>3497</v>
      </c>
      <c r="B446" s="2" t="s">
        <v>2930</v>
      </c>
      <c r="C446" s="2" t="s">
        <v>2922</v>
      </c>
    </row>
    <row r="447" spans="1:3" x14ac:dyDescent="0.2">
      <c r="A447" s="5" t="s">
        <v>3638</v>
      </c>
      <c r="B447" s="2" t="s">
        <v>2962</v>
      </c>
      <c r="C447" s="2" t="s">
        <v>3074</v>
      </c>
    </row>
    <row r="448" spans="1:3" x14ac:dyDescent="0.2">
      <c r="A448" s="5" t="s">
        <v>3585</v>
      </c>
      <c r="B448" s="2" t="s">
        <v>3096</v>
      </c>
      <c r="C448" s="2" t="s">
        <v>3080</v>
      </c>
    </row>
    <row r="449" spans="1:3" x14ac:dyDescent="0.2">
      <c r="A449" s="5" t="s">
        <v>3132</v>
      </c>
      <c r="B449" s="2" t="s">
        <v>2912</v>
      </c>
      <c r="C449" s="2" t="s">
        <v>2911</v>
      </c>
    </row>
    <row r="450" spans="1:3" x14ac:dyDescent="0.2">
      <c r="A450" s="5" t="s">
        <v>3659</v>
      </c>
      <c r="B450" s="2" t="s">
        <v>3009</v>
      </c>
      <c r="C450" s="2" t="s">
        <v>3114</v>
      </c>
    </row>
    <row r="451" spans="1:3" x14ac:dyDescent="0.2">
      <c r="A451" s="5" t="s">
        <v>3422</v>
      </c>
      <c r="B451" s="2" t="s">
        <v>3084</v>
      </c>
      <c r="C451" s="2" t="s">
        <v>2972</v>
      </c>
    </row>
    <row r="452" spans="1:3" x14ac:dyDescent="0.2">
      <c r="A452" s="5" t="s">
        <v>3196</v>
      </c>
      <c r="B452" s="2" t="s">
        <v>2948</v>
      </c>
      <c r="C452" s="2" t="s">
        <v>3025</v>
      </c>
    </row>
    <row r="453" spans="1:3" x14ac:dyDescent="0.2">
      <c r="A453" s="5" t="s">
        <v>3188</v>
      </c>
      <c r="B453" s="2" t="s">
        <v>3109</v>
      </c>
      <c r="C453" s="2" t="s">
        <v>3030</v>
      </c>
    </row>
    <row r="454" spans="1:3" x14ac:dyDescent="0.2">
      <c r="A454" s="5" t="s">
        <v>3267</v>
      </c>
      <c r="B454" s="2" t="s">
        <v>2927</v>
      </c>
      <c r="C454" s="2" t="s">
        <v>3001</v>
      </c>
    </row>
    <row r="455" spans="1:3" x14ac:dyDescent="0.2">
      <c r="A455" s="5" t="s">
        <v>3366</v>
      </c>
      <c r="B455" s="2" t="s">
        <v>2906</v>
      </c>
      <c r="C455" s="2" t="s">
        <v>2903</v>
      </c>
    </row>
    <row r="456" spans="1:3" x14ac:dyDescent="0.2">
      <c r="A456" s="5" t="s">
        <v>3541</v>
      </c>
      <c r="B456" s="2" t="s">
        <v>3086</v>
      </c>
      <c r="C456" s="2" t="s">
        <v>3093</v>
      </c>
    </row>
    <row r="457" spans="1:3" x14ac:dyDescent="0.2">
      <c r="A457" s="5" t="s">
        <v>3393</v>
      </c>
      <c r="B457" s="2" t="s">
        <v>3069</v>
      </c>
      <c r="C457" s="2" t="s">
        <v>2940</v>
      </c>
    </row>
    <row r="458" spans="1:3" x14ac:dyDescent="0.2">
      <c r="A458" s="5" t="s">
        <v>3263</v>
      </c>
      <c r="B458" s="2" t="s">
        <v>3024</v>
      </c>
      <c r="C458" s="2" t="s">
        <v>2938</v>
      </c>
    </row>
    <row r="459" spans="1:3" x14ac:dyDescent="0.2">
      <c r="A459" s="5" t="s">
        <v>3639</v>
      </c>
      <c r="B459" s="2" t="s">
        <v>2927</v>
      </c>
      <c r="C459" s="2" t="s">
        <v>2916</v>
      </c>
    </row>
    <row r="460" spans="1:3" x14ac:dyDescent="0.2">
      <c r="A460" s="5" t="s">
        <v>3719</v>
      </c>
      <c r="B460" s="2" t="s">
        <v>3069</v>
      </c>
      <c r="C460" s="2" t="s">
        <v>3069</v>
      </c>
    </row>
    <row r="461" spans="1:3" x14ac:dyDescent="0.2">
      <c r="A461" s="5" t="s">
        <v>3279</v>
      </c>
      <c r="B461" s="2" t="s">
        <v>3013</v>
      </c>
      <c r="C461" s="2" t="s">
        <v>3073</v>
      </c>
    </row>
    <row r="462" spans="1:3" x14ac:dyDescent="0.2">
      <c r="A462" s="5" t="s">
        <v>3633</v>
      </c>
      <c r="B462" s="2" t="s">
        <v>3082</v>
      </c>
      <c r="C462" s="2" t="s">
        <v>2979</v>
      </c>
    </row>
    <row r="463" spans="1:3" x14ac:dyDescent="0.2">
      <c r="A463" s="5" t="s">
        <v>3382</v>
      </c>
      <c r="B463" s="2" t="s">
        <v>3003</v>
      </c>
      <c r="C463" s="2" t="s">
        <v>2946</v>
      </c>
    </row>
    <row r="464" spans="1:3" x14ac:dyDescent="0.2">
      <c r="A464" s="5" t="s">
        <v>3469</v>
      </c>
      <c r="B464" s="2" t="s">
        <v>3007</v>
      </c>
      <c r="C464" s="2" t="s">
        <v>2960</v>
      </c>
    </row>
    <row r="465" spans="1:3" x14ac:dyDescent="0.2">
      <c r="A465" s="5" t="s">
        <v>3208</v>
      </c>
      <c r="B465" s="2" t="s">
        <v>2971</v>
      </c>
      <c r="C465" s="2" t="s">
        <v>3049</v>
      </c>
    </row>
    <row r="466" spans="1:3" x14ac:dyDescent="0.2">
      <c r="A466" s="5" t="s">
        <v>3632</v>
      </c>
      <c r="B466" s="2" t="s">
        <v>3028</v>
      </c>
      <c r="C466" s="2" t="s">
        <v>3029</v>
      </c>
    </row>
    <row r="467" spans="1:3" x14ac:dyDescent="0.2">
      <c r="A467" s="5" t="s">
        <v>3170</v>
      </c>
      <c r="B467" s="2" t="s">
        <v>33</v>
      </c>
      <c r="C467" s="2" t="s">
        <v>2946</v>
      </c>
    </row>
    <row r="468" spans="1:3" x14ac:dyDescent="0.2">
      <c r="A468" s="5" t="s">
        <v>3403</v>
      </c>
      <c r="B468" s="2" t="s">
        <v>3081</v>
      </c>
      <c r="C468" s="2" t="s">
        <v>2975</v>
      </c>
    </row>
    <row r="469" spans="1:3" x14ac:dyDescent="0.2">
      <c r="A469" s="5" t="s">
        <v>3699</v>
      </c>
      <c r="B469" s="2" t="s">
        <v>3088</v>
      </c>
      <c r="C469" s="2" t="s">
        <v>3073</v>
      </c>
    </row>
    <row r="470" spans="1:3" x14ac:dyDescent="0.2">
      <c r="A470" s="5" t="s">
        <v>3671</v>
      </c>
      <c r="B470" s="2" t="s">
        <v>2968</v>
      </c>
      <c r="C470" s="2" t="s">
        <v>3005</v>
      </c>
    </row>
    <row r="471" spans="1:3" x14ac:dyDescent="0.2">
      <c r="A471" s="5" t="s">
        <v>3248</v>
      </c>
      <c r="B471" s="2" t="s">
        <v>3014</v>
      </c>
      <c r="C471" s="2" t="s">
        <v>3014</v>
      </c>
    </row>
    <row r="472" spans="1:3" x14ac:dyDescent="0.2">
      <c r="A472" s="5" t="s">
        <v>3339</v>
      </c>
      <c r="B472" s="2" t="s">
        <v>3065</v>
      </c>
      <c r="C472" s="2" t="s">
        <v>2985</v>
      </c>
    </row>
    <row r="473" spans="1:3" x14ac:dyDescent="0.2">
      <c r="A473" s="5" t="s">
        <v>3603</v>
      </c>
      <c r="B473" s="2" t="s">
        <v>2940</v>
      </c>
      <c r="C473" s="2" t="s">
        <v>2936</v>
      </c>
    </row>
    <row r="474" spans="1:3" x14ac:dyDescent="0.2">
      <c r="A474" s="5" t="s">
        <v>3360</v>
      </c>
      <c r="B474" s="2" t="s">
        <v>3031</v>
      </c>
      <c r="C474" s="2" t="s">
        <v>2914</v>
      </c>
    </row>
    <row r="475" spans="1:3" x14ac:dyDescent="0.2">
      <c r="A475" s="5" t="s">
        <v>3395</v>
      </c>
      <c r="B475" s="2" t="s">
        <v>3037</v>
      </c>
      <c r="C475" s="2" t="s">
        <v>3105</v>
      </c>
    </row>
    <row r="476" spans="1:3" x14ac:dyDescent="0.2">
      <c r="A476" s="5" t="s">
        <v>3548</v>
      </c>
      <c r="B476" s="2" t="s">
        <v>3039</v>
      </c>
      <c r="C476" s="2" t="s">
        <v>3039</v>
      </c>
    </row>
    <row r="477" spans="1:3" x14ac:dyDescent="0.2">
      <c r="A477" s="5" t="s">
        <v>3156</v>
      </c>
      <c r="B477" s="2" t="s">
        <v>2939</v>
      </c>
      <c r="C477" s="2" t="s">
        <v>2990</v>
      </c>
    </row>
    <row r="478" spans="1:3" x14ac:dyDescent="0.2">
      <c r="A478" s="5" t="s">
        <v>3707</v>
      </c>
      <c r="B478" s="2" t="s">
        <v>3108</v>
      </c>
      <c r="C478" s="2" t="s">
        <v>2907</v>
      </c>
    </row>
    <row r="479" spans="1:3" x14ac:dyDescent="0.2">
      <c r="A479" s="5" t="s">
        <v>3315</v>
      </c>
      <c r="B479" s="2" t="s">
        <v>2977</v>
      </c>
      <c r="C479" s="2" t="s">
        <v>3118</v>
      </c>
    </row>
    <row r="480" spans="1:3" x14ac:dyDescent="0.2">
      <c r="A480" s="5" t="s">
        <v>3374</v>
      </c>
      <c r="B480" s="2" t="s">
        <v>3065</v>
      </c>
      <c r="C480" s="2" t="s">
        <v>2977</v>
      </c>
    </row>
    <row r="481" spans="1:3" x14ac:dyDescent="0.2">
      <c r="A481" s="5" t="s">
        <v>3648</v>
      </c>
      <c r="B481" s="2" t="s">
        <v>2902</v>
      </c>
      <c r="C481" s="2" t="s">
        <v>3108</v>
      </c>
    </row>
    <row r="482" spans="1:3" x14ac:dyDescent="0.2">
      <c r="A482" s="5" t="s">
        <v>3119</v>
      </c>
      <c r="B482" s="2" t="s">
        <v>2898</v>
      </c>
      <c r="C482" s="2" t="s">
        <v>3004</v>
      </c>
    </row>
    <row r="483" spans="1:3" x14ac:dyDescent="0.2">
      <c r="A483" s="5" t="s">
        <v>3424</v>
      </c>
      <c r="B483" s="2" t="s">
        <v>3024</v>
      </c>
      <c r="C483" s="2" t="s">
        <v>3092</v>
      </c>
    </row>
    <row r="484" spans="1:3" x14ac:dyDescent="0.2">
      <c r="A484" s="5" t="s">
        <v>3520</v>
      </c>
      <c r="B484" s="2" t="s">
        <v>2996</v>
      </c>
      <c r="C484" s="2" t="s">
        <v>2454</v>
      </c>
    </row>
    <row r="485" spans="1:3" x14ac:dyDescent="0.2">
      <c r="A485" s="5" t="s">
        <v>3640</v>
      </c>
      <c r="B485" s="2" t="s">
        <v>2989</v>
      </c>
      <c r="C485" s="2" t="s">
        <v>2922</v>
      </c>
    </row>
    <row r="486" spans="1:3" x14ac:dyDescent="0.2">
      <c r="A486" s="5" t="s">
        <v>3179</v>
      </c>
      <c r="B486" s="2" t="s">
        <v>2965</v>
      </c>
      <c r="C486" s="2" t="s">
        <v>2337</v>
      </c>
    </row>
    <row r="487" spans="1:3" x14ac:dyDescent="0.2">
      <c r="A487" s="5" t="s">
        <v>3514</v>
      </c>
      <c r="B487" s="2" t="s">
        <v>3045</v>
      </c>
      <c r="C487" s="2" t="s">
        <v>3045</v>
      </c>
    </row>
    <row r="488" spans="1:3" x14ac:dyDescent="0.2">
      <c r="A488" s="5" t="s">
        <v>3225</v>
      </c>
      <c r="B488" s="2" t="s">
        <v>2994</v>
      </c>
      <c r="C488" s="2" t="s">
        <v>2940</v>
      </c>
    </row>
    <row r="489" spans="1:3" x14ac:dyDescent="0.2">
      <c r="A489" s="5" t="s">
        <v>3717</v>
      </c>
      <c r="B489" s="2" t="s">
        <v>3071</v>
      </c>
      <c r="C489" s="2" t="s">
        <v>2920</v>
      </c>
    </row>
    <row r="490" spans="1:3" x14ac:dyDescent="0.2">
      <c r="A490" s="5" t="s">
        <v>3610</v>
      </c>
      <c r="B490" s="2" t="s">
        <v>3025</v>
      </c>
      <c r="C490" s="2" t="s">
        <v>3022</v>
      </c>
    </row>
    <row r="491" spans="1:3" x14ac:dyDescent="0.2">
      <c r="A491" s="5" t="s">
        <v>3347</v>
      </c>
      <c r="B491" s="2" t="s">
        <v>3067</v>
      </c>
      <c r="C491" s="2" t="s">
        <v>3049</v>
      </c>
    </row>
    <row r="492" spans="1:3" x14ac:dyDescent="0.2">
      <c r="A492" s="5" t="s">
        <v>3591</v>
      </c>
      <c r="B492" s="2" t="s">
        <v>2952</v>
      </c>
      <c r="C492" s="2" t="s">
        <v>2906</v>
      </c>
    </row>
    <row r="493" spans="1:3" x14ac:dyDescent="0.2">
      <c r="A493" s="5" t="s">
        <v>3145</v>
      </c>
      <c r="B493" s="2" t="s">
        <v>3067</v>
      </c>
      <c r="C493" s="2" t="s">
        <v>33</v>
      </c>
    </row>
    <row r="494" spans="1:3" x14ac:dyDescent="0.2">
      <c r="A494" s="5" t="s">
        <v>3342</v>
      </c>
      <c r="B494" s="2" t="s">
        <v>2971</v>
      </c>
      <c r="C494" s="2" t="s">
        <v>2911</v>
      </c>
    </row>
    <row r="495" spans="1:3" x14ac:dyDescent="0.2">
      <c r="A495" s="5" t="s">
        <v>3299</v>
      </c>
      <c r="B495" s="2" t="s">
        <v>3045</v>
      </c>
      <c r="C495" s="2" t="s">
        <v>3012</v>
      </c>
    </row>
    <row r="496" spans="1:3" x14ac:dyDescent="0.2">
      <c r="A496" s="5" t="s">
        <v>3488</v>
      </c>
      <c r="B496" s="2" t="s">
        <v>2970</v>
      </c>
      <c r="C496" s="2" t="s">
        <v>2971</v>
      </c>
    </row>
    <row r="497" spans="1:3" x14ac:dyDescent="0.2">
      <c r="A497" s="5" t="s">
        <v>3460</v>
      </c>
      <c r="B497" s="2" t="s">
        <v>2911</v>
      </c>
      <c r="C497" s="2" t="s">
        <v>3072</v>
      </c>
    </row>
    <row r="498" spans="1:3" x14ac:dyDescent="0.2">
      <c r="A498" s="5" t="s">
        <v>3131</v>
      </c>
      <c r="B498" s="2" t="s">
        <v>2911</v>
      </c>
      <c r="C498" s="2" t="s">
        <v>2911</v>
      </c>
    </row>
    <row r="499" spans="1:3" x14ac:dyDescent="0.2">
      <c r="A499" s="5" t="s">
        <v>3320</v>
      </c>
      <c r="B499" s="2" t="s">
        <v>2941</v>
      </c>
      <c r="C499" s="2" t="s">
        <v>2936</v>
      </c>
    </row>
    <row r="500" spans="1:3" x14ac:dyDescent="0.2">
      <c r="A500" s="5" t="s">
        <v>3310</v>
      </c>
      <c r="B500" s="2" t="s">
        <v>2936</v>
      </c>
      <c r="C500" s="2" t="s">
        <v>3095</v>
      </c>
    </row>
    <row r="501" spans="1:3" x14ac:dyDescent="0.2">
      <c r="A501" s="5" t="s">
        <v>3465</v>
      </c>
      <c r="B501" s="2" t="s">
        <v>3089</v>
      </c>
      <c r="C501" s="2" t="s">
        <v>2962</v>
      </c>
    </row>
    <row r="502" spans="1:3" x14ac:dyDescent="0.2">
      <c r="A502" s="5" t="s">
        <v>3516</v>
      </c>
      <c r="B502" s="2" t="s">
        <v>2975</v>
      </c>
      <c r="C502" s="2" t="s">
        <v>3011</v>
      </c>
    </row>
    <row r="503" spans="1:3" x14ac:dyDescent="0.2">
      <c r="A503" s="5" t="s">
        <v>3217</v>
      </c>
      <c r="B503" s="2" t="s">
        <v>2990</v>
      </c>
      <c r="C503" s="2" t="s">
        <v>3055</v>
      </c>
    </row>
    <row r="504" spans="1:3" x14ac:dyDescent="0.2">
      <c r="A504" s="5" t="s">
        <v>3316</v>
      </c>
      <c r="B504" s="2" t="s">
        <v>3057</v>
      </c>
      <c r="C504" s="2" t="s">
        <v>2978</v>
      </c>
    </row>
    <row r="505" spans="1:3" x14ac:dyDescent="0.2">
      <c r="A505" s="5" t="s">
        <v>3660</v>
      </c>
      <c r="B505" s="2" t="s">
        <v>3073</v>
      </c>
      <c r="C505" s="2" t="s">
        <v>2932</v>
      </c>
    </row>
    <row r="506" spans="1:3" x14ac:dyDescent="0.2">
      <c r="A506" s="5" t="s">
        <v>3130</v>
      </c>
      <c r="B506" s="2" t="s">
        <v>2910</v>
      </c>
      <c r="C506" s="2" t="s">
        <v>3053</v>
      </c>
    </row>
    <row r="507" spans="1:3" x14ac:dyDescent="0.2">
      <c r="A507" s="5" t="s">
        <v>3300</v>
      </c>
      <c r="B507" s="2" t="s">
        <v>3047</v>
      </c>
      <c r="C507" s="2" t="s">
        <v>2952</v>
      </c>
    </row>
    <row r="508" spans="1:3" x14ac:dyDescent="0.2">
      <c r="A508" s="5" t="s">
        <v>3386</v>
      </c>
      <c r="B508" s="2" t="s">
        <v>2987</v>
      </c>
      <c r="C508" s="2" t="s">
        <v>2899</v>
      </c>
    </row>
    <row r="509" spans="1:3" x14ac:dyDescent="0.2">
      <c r="A509" s="5" t="s">
        <v>3428</v>
      </c>
      <c r="B509" s="2" t="s">
        <v>3025</v>
      </c>
      <c r="C509" s="2" t="s">
        <v>3113</v>
      </c>
    </row>
    <row r="510" spans="1:3" x14ac:dyDescent="0.2">
      <c r="A510" s="5" t="s">
        <v>3615</v>
      </c>
      <c r="B510" s="2" t="s">
        <v>3039</v>
      </c>
      <c r="C510" s="2" t="s">
        <v>2938</v>
      </c>
    </row>
    <row r="511" spans="1:3" x14ac:dyDescent="0.2">
      <c r="A511" s="5" t="s">
        <v>3431</v>
      </c>
      <c r="B511" s="2" t="s">
        <v>2920</v>
      </c>
      <c r="C511" s="2" t="s">
        <v>3076</v>
      </c>
    </row>
    <row r="512" spans="1:3" x14ac:dyDescent="0.2">
      <c r="A512" s="5" t="s">
        <v>3733</v>
      </c>
      <c r="B512" s="2" t="s">
        <v>3032</v>
      </c>
      <c r="C512" s="2" t="s">
        <v>2904</v>
      </c>
    </row>
    <row r="513" spans="1:3" x14ac:dyDescent="0.2">
      <c r="A513" s="5" t="s">
        <v>3551</v>
      </c>
      <c r="B513" s="2" t="s">
        <v>3046</v>
      </c>
      <c r="C513" s="2" t="s">
        <v>3033</v>
      </c>
    </row>
    <row r="514" spans="1:3" x14ac:dyDescent="0.2">
      <c r="A514" s="5" t="s">
        <v>3241</v>
      </c>
      <c r="B514" s="2" t="s">
        <v>3010</v>
      </c>
      <c r="C514" s="2" t="s">
        <v>3006</v>
      </c>
    </row>
    <row r="515" spans="1:3" x14ac:dyDescent="0.2">
      <c r="A515" s="5" t="s">
        <v>3416</v>
      </c>
      <c r="B515" s="2" t="s">
        <v>2951</v>
      </c>
      <c r="C515" s="2" t="s">
        <v>2962</v>
      </c>
    </row>
    <row r="516" spans="1:3" x14ac:dyDescent="0.2">
      <c r="A516" s="5" t="s">
        <v>3560</v>
      </c>
      <c r="B516" s="2" t="s">
        <v>2930</v>
      </c>
      <c r="C516" s="2" t="s">
        <v>2927</v>
      </c>
    </row>
    <row r="517" spans="1:3" x14ac:dyDescent="0.2">
      <c r="A517" s="5" t="s">
        <v>3561</v>
      </c>
      <c r="B517" s="2" t="s">
        <v>2995</v>
      </c>
      <c r="C517" s="2" t="s">
        <v>2954</v>
      </c>
    </row>
    <row r="518" spans="1:3" x14ac:dyDescent="0.2">
      <c r="A518" s="5" t="s">
        <v>3421</v>
      </c>
      <c r="B518" s="2" t="s">
        <v>2995</v>
      </c>
      <c r="C518" s="2" t="s">
        <v>3094</v>
      </c>
    </row>
    <row r="519" spans="1:3" x14ac:dyDescent="0.2">
      <c r="A519" s="5" t="s">
        <v>3346</v>
      </c>
      <c r="B519" s="2" t="s">
        <v>3055</v>
      </c>
      <c r="C519" s="2" t="s">
        <v>3085</v>
      </c>
    </row>
    <row r="520" spans="1:3" x14ac:dyDescent="0.2">
      <c r="A520" s="5" t="s">
        <v>3346</v>
      </c>
      <c r="B520" s="2" t="s">
        <v>3024</v>
      </c>
      <c r="C520" s="2" t="s">
        <v>2983</v>
      </c>
    </row>
    <row r="521" spans="1:3" x14ac:dyDescent="0.2">
      <c r="A521" s="5" t="s">
        <v>3292</v>
      </c>
      <c r="B521" s="2" t="s">
        <v>2973</v>
      </c>
      <c r="C521" s="2" t="s">
        <v>2948</v>
      </c>
    </row>
    <row r="522" spans="1:3" x14ac:dyDescent="0.2">
      <c r="A522" s="5" t="s">
        <v>3534</v>
      </c>
      <c r="B522" s="2" t="s">
        <v>2957</v>
      </c>
      <c r="C522" s="2" t="s">
        <v>2923</v>
      </c>
    </row>
    <row r="523" spans="1:3" x14ac:dyDescent="0.2">
      <c r="A523" s="5" t="s">
        <v>3559</v>
      </c>
      <c r="B523" s="2" t="s">
        <v>3056</v>
      </c>
      <c r="C523" s="2" t="s">
        <v>2947</v>
      </c>
    </row>
    <row r="524" spans="1:3" x14ac:dyDescent="0.2">
      <c r="A524" s="5" t="s">
        <v>3121</v>
      </c>
      <c r="B524" s="2" t="s">
        <v>3036</v>
      </c>
      <c r="C524" s="2" t="s">
        <v>2959</v>
      </c>
    </row>
    <row r="525" spans="1:3" x14ac:dyDescent="0.2">
      <c r="A525" s="5" t="s">
        <v>3419</v>
      </c>
      <c r="B525" s="2" t="s">
        <v>2941</v>
      </c>
      <c r="C525" s="2" t="s">
        <v>3047</v>
      </c>
    </row>
    <row r="526" spans="1:3" x14ac:dyDescent="0.2">
      <c r="A526" s="5" t="s">
        <v>3489</v>
      </c>
      <c r="B526" s="2" t="s">
        <v>2936</v>
      </c>
      <c r="C526" s="2" t="s">
        <v>3011</v>
      </c>
    </row>
    <row r="527" spans="1:3" x14ac:dyDescent="0.2">
      <c r="A527" s="5" t="s">
        <v>3336</v>
      </c>
      <c r="B527" s="2" t="s">
        <v>3064</v>
      </c>
      <c r="C527" s="2" t="s">
        <v>3097</v>
      </c>
    </row>
    <row r="528" spans="1:3" x14ac:dyDescent="0.2">
      <c r="A528" s="5" t="s">
        <v>3328</v>
      </c>
      <c r="B528" s="2" t="s">
        <v>3060</v>
      </c>
      <c r="C528" s="2" t="s">
        <v>3060</v>
      </c>
    </row>
    <row r="529" spans="1:3" x14ac:dyDescent="0.2">
      <c r="A529" s="5" t="s">
        <v>3183</v>
      </c>
      <c r="B529" s="2" t="s">
        <v>2967</v>
      </c>
      <c r="C529" s="2" t="s">
        <v>2992</v>
      </c>
    </row>
    <row r="530" spans="1:3" x14ac:dyDescent="0.2">
      <c r="A530" s="5" t="s">
        <v>3440</v>
      </c>
      <c r="B530" s="2" t="s">
        <v>2906</v>
      </c>
      <c r="C530" s="2" t="s">
        <v>3115</v>
      </c>
    </row>
    <row r="531" spans="1:3" x14ac:dyDescent="0.2">
      <c r="A531" s="5" t="s">
        <v>3137</v>
      </c>
      <c r="B531" s="2" t="s">
        <v>3061</v>
      </c>
      <c r="C531" s="2" t="s">
        <v>3056</v>
      </c>
    </row>
    <row r="532" spans="1:3" x14ac:dyDescent="0.2">
      <c r="A532" s="5" t="s">
        <v>3303</v>
      </c>
      <c r="B532" s="2" t="s">
        <v>2971</v>
      </c>
      <c r="C532" s="2" t="s">
        <v>2971</v>
      </c>
    </row>
    <row r="533" spans="1:3" x14ac:dyDescent="0.2">
      <c r="A533" s="5" t="s">
        <v>3535</v>
      </c>
      <c r="B533" s="2" t="s">
        <v>3071</v>
      </c>
      <c r="C533" s="2" t="s">
        <v>2969</v>
      </c>
    </row>
    <row r="534" spans="1:3" x14ac:dyDescent="0.2">
      <c r="A534" s="5" t="s">
        <v>3543</v>
      </c>
      <c r="B534" s="2" t="s">
        <v>3075</v>
      </c>
      <c r="C534" s="2" t="s">
        <v>3067</v>
      </c>
    </row>
    <row r="535" spans="1:3" x14ac:dyDescent="0.2">
      <c r="A535" s="5" t="s">
        <v>3286</v>
      </c>
      <c r="B535" s="2" t="s">
        <v>3014</v>
      </c>
      <c r="C535" s="2" t="s">
        <v>2967</v>
      </c>
    </row>
    <row r="536" spans="1:3" x14ac:dyDescent="0.2">
      <c r="A536" s="5" t="s">
        <v>3387</v>
      </c>
      <c r="B536" s="2" t="s">
        <v>2932</v>
      </c>
      <c r="C536" s="2" t="s">
        <v>2959</v>
      </c>
    </row>
    <row r="537" spans="1:3" x14ac:dyDescent="0.2">
      <c r="A537" s="5" t="s">
        <v>3232</v>
      </c>
      <c r="B537" s="2" t="s">
        <v>2929</v>
      </c>
      <c r="C537" s="2" t="s">
        <v>3040</v>
      </c>
    </row>
    <row r="538" spans="1:3" x14ac:dyDescent="0.2">
      <c r="A538" s="5" t="s">
        <v>3144</v>
      </c>
      <c r="B538" s="2" t="s">
        <v>2926</v>
      </c>
      <c r="C538" s="2" t="s">
        <v>2926</v>
      </c>
    </row>
    <row r="539" spans="1:3" x14ac:dyDescent="0.2">
      <c r="A539" s="5" t="s">
        <v>3223</v>
      </c>
      <c r="B539" s="2" t="s">
        <v>2993</v>
      </c>
      <c r="C539" s="2" t="s">
        <v>2454</v>
      </c>
    </row>
    <row r="540" spans="1:3" x14ac:dyDescent="0.2">
      <c r="A540" s="5" t="s">
        <v>3317</v>
      </c>
      <c r="B540" s="2" t="s">
        <v>3008</v>
      </c>
      <c r="C540" s="2" t="s">
        <v>3042</v>
      </c>
    </row>
    <row r="541" spans="1:3" x14ac:dyDescent="0.2">
      <c r="A541" s="5" t="s">
        <v>3726</v>
      </c>
      <c r="B541" s="2" t="s">
        <v>3050</v>
      </c>
      <c r="C541" s="2" t="s">
        <v>2992</v>
      </c>
    </row>
    <row r="542" spans="1:3" x14ac:dyDescent="0.2">
      <c r="A542" s="5" t="s">
        <v>3668</v>
      </c>
      <c r="B542" s="2" t="s">
        <v>2959</v>
      </c>
      <c r="C542" s="2" t="s">
        <v>2899</v>
      </c>
    </row>
    <row r="543" spans="1:3" x14ac:dyDescent="0.2">
      <c r="A543" s="5" t="s">
        <v>3307</v>
      </c>
      <c r="B543" s="2" t="s">
        <v>3000</v>
      </c>
      <c r="C543" s="2" t="s">
        <v>2898</v>
      </c>
    </row>
    <row r="544" spans="1:3" x14ac:dyDescent="0.2">
      <c r="A544" s="5" t="s">
        <v>3721</v>
      </c>
      <c r="B544" s="2" t="s">
        <v>2982</v>
      </c>
      <c r="C544" s="2" t="s">
        <v>2955</v>
      </c>
    </row>
    <row r="545" spans="1:3" x14ac:dyDescent="0.2">
      <c r="A545" s="5" t="s">
        <v>3720</v>
      </c>
      <c r="B545" s="2" t="s">
        <v>2931</v>
      </c>
      <c r="C545" s="2" t="s">
        <v>3053</v>
      </c>
    </row>
    <row r="546" spans="1:3" x14ac:dyDescent="0.2">
      <c r="A546" s="5" t="s">
        <v>3228</v>
      </c>
      <c r="B546" s="2" t="s">
        <v>2998</v>
      </c>
      <c r="C546" s="2" t="s">
        <v>3004</v>
      </c>
    </row>
    <row r="547" spans="1:3" x14ac:dyDescent="0.2">
      <c r="A547" s="5" t="s">
        <v>3571</v>
      </c>
      <c r="B547" s="2" t="s">
        <v>3037</v>
      </c>
      <c r="C547" s="2" t="s">
        <v>2915</v>
      </c>
    </row>
    <row r="548" spans="1:3" x14ac:dyDescent="0.2">
      <c r="A548" s="5" t="s">
        <v>3418</v>
      </c>
      <c r="B548" s="2" t="s">
        <v>3057</v>
      </c>
      <c r="C548" s="2" t="s">
        <v>3057</v>
      </c>
    </row>
    <row r="549" spans="1:3" x14ac:dyDescent="0.2">
      <c r="A549" s="5" t="s">
        <v>3184</v>
      </c>
      <c r="B549" s="2" t="s">
        <v>2969</v>
      </c>
      <c r="C549" s="2" t="s">
        <v>2977</v>
      </c>
    </row>
    <row r="550" spans="1:3" x14ac:dyDescent="0.2">
      <c r="A550" s="5" t="s">
        <v>3594</v>
      </c>
      <c r="B550" s="2" t="s">
        <v>3024</v>
      </c>
      <c r="C550" s="2" t="s">
        <v>3083</v>
      </c>
    </row>
    <row r="551" spans="1:3" x14ac:dyDescent="0.2">
      <c r="A551" s="5" t="s">
        <v>3357</v>
      </c>
      <c r="B551" s="2" t="s">
        <v>3055</v>
      </c>
      <c r="C551" s="2" t="s">
        <v>2926</v>
      </c>
    </row>
    <row r="552" spans="1:3" x14ac:dyDescent="0.2">
      <c r="A552" s="5" t="s">
        <v>3294</v>
      </c>
      <c r="B552" s="2" t="s">
        <v>3041</v>
      </c>
      <c r="C552" s="2" t="s">
        <v>3113</v>
      </c>
    </row>
    <row r="553" spans="1:3" x14ac:dyDescent="0.2">
      <c r="A553" s="5" t="s">
        <v>3388</v>
      </c>
      <c r="B553" s="2" t="s">
        <v>2964</v>
      </c>
      <c r="C553" s="2" t="s">
        <v>3021</v>
      </c>
    </row>
    <row r="554" spans="1:3" x14ac:dyDescent="0.2">
      <c r="A554" s="5" t="s">
        <v>3122</v>
      </c>
      <c r="B554" s="2" t="s">
        <v>2901</v>
      </c>
      <c r="C554" s="2" t="s">
        <v>2912</v>
      </c>
    </row>
    <row r="555" spans="1:3" x14ac:dyDescent="0.2">
      <c r="A555" s="5" t="s">
        <v>3617</v>
      </c>
      <c r="B555" s="2" t="s">
        <v>3040</v>
      </c>
      <c r="C555" s="2" t="s">
        <v>3068</v>
      </c>
    </row>
    <row r="556" spans="1:3" x14ac:dyDescent="0.2">
      <c r="A556" s="5" t="s">
        <v>3370</v>
      </c>
      <c r="B556" s="2" t="s">
        <v>2965</v>
      </c>
      <c r="C556" s="2" t="s">
        <v>3048</v>
      </c>
    </row>
    <row r="557" spans="1:3" x14ac:dyDescent="0.2">
      <c r="A557" s="5" t="s">
        <v>3156</v>
      </c>
      <c r="B557" s="2" t="s">
        <v>2909</v>
      </c>
      <c r="C557" s="2" t="s">
        <v>3039</v>
      </c>
    </row>
    <row r="558" spans="1:3" x14ac:dyDescent="0.2">
      <c r="A558" s="5" t="s">
        <v>3309</v>
      </c>
      <c r="B558" s="2" t="s">
        <v>2951</v>
      </c>
      <c r="C558" s="2" t="s">
        <v>3108</v>
      </c>
    </row>
    <row r="559" spans="1:3" x14ac:dyDescent="0.2">
      <c r="A559" s="5" t="s">
        <v>3151</v>
      </c>
      <c r="B559" s="2" t="s">
        <v>2932</v>
      </c>
      <c r="C559" s="2" t="s">
        <v>2932</v>
      </c>
    </row>
    <row r="560" spans="1:3" x14ac:dyDescent="0.2">
      <c r="A560" s="5" t="s">
        <v>3723</v>
      </c>
      <c r="B560" s="2" t="s">
        <v>3005</v>
      </c>
      <c r="C560" s="2" t="s">
        <v>3117</v>
      </c>
    </row>
    <row r="561" spans="1:3" x14ac:dyDescent="0.2">
      <c r="A561" s="5" t="s">
        <v>3666</v>
      </c>
      <c r="B561" s="2" t="s">
        <v>3102</v>
      </c>
      <c r="C561" s="2" t="s">
        <v>2950</v>
      </c>
    </row>
    <row r="562" spans="1:3" x14ac:dyDescent="0.2">
      <c r="A562" s="5" t="s">
        <v>3230</v>
      </c>
      <c r="B562" s="2" t="s">
        <v>3000</v>
      </c>
      <c r="C562" s="2" t="s">
        <v>2906</v>
      </c>
    </row>
    <row r="563" spans="1:3" x14ac:dyDescent="0.2">
      <c r="A563" s="5" t="s">
        <v>3539</v>
      </c>
      <c r="B563" s="2" t="s">
        <v>2923</v>
      </c>
      <c r="C563" s="2" t="s">
        <v>3102</v>
      </c>
    </row>
    <row r="564" spans="1:3" x14ac:dyDescent="0.2">
      <c r="A564" s="5" t="s">
        <v>3522</v>
      </c>
      <c r="B564" s="2" t="s">
        <v>3107</v>
      </c>
      <c r="C564" s="2" t="s">
        <v>2977</v>
      </c>
    </row>
    <row r="565" spans="1:3" x14ac:dyDescent="0.2">
      <c r="A565" s="5" t="s">
        <v>3378</v>
      </c>
      <c r="B565" s="2" t="s">
        <v>3075</v>
      </c>
      <c r="C565" s="2" t="s">
        <v>2904</v>
      </c>
    </row>
    <row r="566" spans="1:3" x14ac:dyDescent="0.2">
      <c r="A566" s="5" t="s">
        <v>3351</v>
      </c>
      <c r="B566" s="2" t="s">
        <v>2984</v>
      </c>
      <c r="C566" s="2" t="s">
        <v>2984</v>
      </c>
    </row>
    <row r="567" spans="1:3" x14ac:dyDescent="0.2">
      <c r="A567" s="5" t="s">
        <v>3288</v>
      </c>
      <c r="B567" s="2" t="s">
        <v>3038</v>
      </c>
      <c r="C567" s="2" t="s">
        <v>3093</v>
      </c>
    </row>
    <row r="568" spans="1:3" x14ac:dyDescent="0.2">
      <c r="A568" s="5" t="s">
        <v>3634</v>
      </c>
      <c r="B568" s="2" t="s">
        <v>3043</v>
      </c>
      <c r="C568" s="2" t="s">
        <v>2915</v>
      </c>
    </row>
    <row r="569" spans="1:3" x14ac:dyDescent="0.2">
      <c r="A569" s="5" t="s">
        <v>3385</v>
      </c>
      <c r="B569" s="2" t="s">
        <v>2902</v>
      </c>
      <c r="C569" s="2" t="s">
        <v>2923</v>
      </c>
    </row>
    <row r="570" spans="1:3" x14ac:dyDescent="0.2">
      <c r="A570" s="5" t="s">
        <v>3270</v>
      </c>
      <c r="B570" s="2" t="s">
        <v>3030</v>
      </c>
      <c r="C570" s="2" t="s">
        <v>2936</v>
      </c>
    </row>
    <row r="571" spans="1:3" x14ac:dyDescent="0.2">
      <c r="A571" s="5" t="s">
        <v>3724</v>
      </c>
      <c r="B571" s="2" t="s">
        <v>3113</v>
      </c>
      <c r="C571" s="2" t="s">
        <v>2901</v>
      </c>
    </row>
    <row r="572" spans="1:3" x14ac:dyDescent="0.2">
      <c r="A572" s="5" t="s">
        <v>3359</v>
      </c>
      <c r="B572" s="2" t="s">
        <v>2962</v>
      </c>
      <c r="C572" s="2" t="s">
        <v>3027</v>
      </c>
    </row>
    <row r="573" spans="1:3" x14ac:dyDescent="0.2">
      <c r="A573" s="5" t="s">
        <v>3642</v>
      </c>
      <c r="B573" s="2" t="s">
        <v>3021</v>
      </c>
      <c r="C573" s="2" t="s">
        <v>2934</v>
      </c>
    </row>
    <row r="574" spans="1:3" x14ac:dyDescent="0.2">
      <c r="A574" s="5" t="s">
        <v>3577</v>
      </c>
      <c r="B574" s="2" t="s">
        <v>3067</v>
      </c>
      <c r="C574" s="2" t="s">
        <v>3045</v>
      </c>
    </row>
    <row r="575" spans="1:3" x14ac:dyDescent="0.2">
      <c r="A575" s="5" t="s">
        <v>3574</v>
      </c>
      <c r="B575" s="2" t="s">
        <v>2983</v>
      </c>
      <c r="C575" s="2" t="s">
        <v>2898</v>
      </c>
    </row>
    <row r="576" spans="1:3" x14ac:dyDescent="0.2">
      <c r="A576" s="5" t="s">
        <v>3261</v>
      </c>
      <c r="B576" s="2" t="s">
        <v>3013</v>
      </c>
      <c r="C576" s="2" t="s">
        <v>2935</v>
      </c>
    </row>
    <row r="577" spans="1:3" x14ac:dyDescent="0.2">
      <c r="A577" s="5" t="s">
        <v>3531</v>
      </c>
      <c r="B577" s="2" t="s">
        <v>3026</v>
      </c>
      <c r="C577" s="2" t="s">
        <v>2963</v>
      </c>
    </row>
    <row r="578" spans="1:3" x14ac:dyDescent="0.2">
      <c r="A578" s="5" t="s">
        <v>3474</v>
      </c>
      <c r="B578" s="2" t="s">
        <v>3093</v>
      </c>
      <c r="C578" s="2" t="s">
        <v>3093</v>
      </c>
    </row>
    <row r="579" spans="1:3" x14ac:dyDescent="0.2">
      <c r="A579" s="5" t="s">
        <v>3311</v>
      </c>
      <c r="B579" s="2" t="s">
        <v>3055</v>
      </c>
      <c r="C579" s="2" t="s">
        <v>3076</v>
      </c>
    </row>
    <row r="580" spans="1:3" x14ac:dyDescent="0.2">
      <c r="A580" s="5" t="s">
        <v>3352</v>
      </c>
      <c r="B580" s="2" t="s">
        <v>3025</v>
      </c>
      <c r="C580" s="2" t="s">
        <v>2929</v>
      </c>
    </row>
    <row r="581" spans="1:3" x14ac:dyDescent="0.2">
      <c r="A581" s="5" t="s">
        <v>3532</v>
      </c>
      <c r="B581" s="2" t="s">
        <v>3072</v>
      </c>
      <c r="C581" s="2" t="s">
        <v>2998</v>
      </c>
    </row>
    <row r="582" spans="1:3" x14ac:dyDescent="0.2">
      <c r="A582" s="5" t="s">
        <v>3399</v>
      </c>
      <c r="B582" s="2" t="s">
        <v>2926</v>
      </c>
      <c r="C582" s="2" t="s">
        <v>3053</v>
      </c>
    </row>
    <row r="583" spans="1:3" x14ac:dyDescent="0.2">
      <c r="A583" s="5" t="s">
        <v>3624</v>
      </c>
      <c r="B583" s="2" t="s">
        <v>2898</v>
      </c>
      <c r="C583" s="2" t="s">
        <v>2948</v>
      </c>
    </row>
    <row r="584" spans="1:3" x14ac:dyDescent="0.2">
      <c r="A584" s="5" t="s">
        <v>3649</v>
      </c>
      <c r="B584" s="2" t="s">
        <v>2982</v>
      </c>
      <c r="C584" s="2" t="s">
        <v>3050</v>
      </c>
    </row>
    <row r="585" spans="1:3" x14ac:dyDescent="0.2">
      <c r="A585" s="5" t="s">
        <v>3621</v>
      </c>
      <c r="B585" s="2" t="s">
        <v>2918</v>
      </c>
      <c r="C585" s="2" t="s">
        <v>2918</v>
      </c>
    </row>
    <row r="586" spans="1:3" x14ac:dyDescent="0.2">
      <c r="A586" s="5" t="s">
        <v>3557</v>
      </c>
      <c r="B586" s="2" t="s">
        <v>3053</v>
      </c>
      <c r="C586" s="2" t="s">
        <v>3009</v>
      </c>
    </row>
    <row r="587" spans="1:3" x14ac:dyDescent="0.2">
      <c r="A587" s="5" t="s">
        <v>3129</v>
      </c>
      <c r="B587" s="2" t="s">
        <v>2909</v>
      </c>
      <c r="C587" s="2" t="s">
        <v>2997</v>
      </c>
    </row>
    <row r="588" spans="1:3" x14ac:dyDescent="0.2">
      <c r="A588" s="5" t="s">
        <v>3684</v>
      </c>
      <c r="B588" s="2" t="s">
        <v>3007</v>
      </c>
      <c r="C588" s="2" t="s">
        <v>2949</v>
      </c>
    </row>
    <row r="589" spans="1:3" x14ac:dyDescent="0.2">
      <c r="A589" s="5" t="s">
        <v>3146</v>
      </c>
      <c r="B589" s="2" t="s">
        <v>2928</v>
      </c>
      <c r="C589" s="2" t="s">
        <v>3086</v>
      </c>
    </row>
    <row r="590" spans="1:3" x14ac:dyDescent="0.2">
      <c r="A590" s="5" t="s">
        <v>3695</v>
      </c>
      <c r="B590" s="2" t="s">
        <v>2953</v>
      </c>
      <c r="C590" s="2" t="s">
        <v>3089</v>
      </c>
    </row>
    <row r="591" spans="1:3" x14ac:dyDescent="0.2">
      <c r="A591" s="5" t="s">
        <v>3136</v>
      </c>
      <c r="B591" s="2" t="s">
        <v>2916</v>
      </c>
      <c r="C591" s="2" t="s">
        <v>3084</v>
      </c>
    </row>
    <row r="592" spans="1:3" x14ac:dyDescent="0.2">
      <c r="A592" s="5" t="s">
        <v>3501</v>
      </c>
      <c r="B592" s="2" t="s">
        <v>3098</v>
      </c>
      <c r="C592" s="2" t="s">
        <v>3079</v>
      </c>
    </row>
    <row r="593" spans="1:3" x14ac:dyDescent="0.2">
      <c r="A593" s="5" t="s">
        <v>3629</v>
      </c>
      <c r="B593" s="2" t="s">
        <v>2962</v>
      </c>
      <c r="C593" s="2" t="s">
        <v>2978</v>
      </c>
    </row>
    <row r="594" spans="1:3" x14ac:dyDescent="0.2">
      <c r="A594" s="5" t="s">
        <v>3159</v>
      </c>
      <c r="B594" s="2" t="s">
        <v>2943</v>
      </c>
      <c r="C594" s="2" t="s">
        <v>2337</v>
      </c>
    </row>
    <row r="595" spans="1:3" x14ac:dyDescent="0.2">
      <c r="A595" s="5" t="s">
        <v>3597</v>
      </c>
      <c r="B595" s="2" t="s">
        <v>3022</v>
      </c>
      <c r="C595" s="2" t="s">
        <v>3033</v>
      </c>
    </row>
    <row r="596" spans="1:3" x14ac:dyDescent="0.2">
      <c r="A596" s="5" t="s">
        <v>3599</v>
      </c>
      <c r="B596" s="2" t="s">
        <v>2975</v>
      </c>
      <c r="C596" s="2" t="s">
        <v>2998</v>
      </c>
    </row>
    <row r="597" spans="1:3" x14ac:dyDescent="0.2">
      <c r="A597" s="5" t="s">
        <v>3519</v>
      </c>
      <c r="B597" s="2" t="s">
        <v>3029</v>
      </c>
      <c r="C597" s="2" t="s">
        <v>2964</v>
      </c>
    </row>
    <row r="598" spans="1:3" x14ac:dyDescent="0.2">
      <c r="A598" s="5" t="s">
        <v>3266</v>
      </c>
      <c r="B598" s="2" t="s">
        <v>3026</v>
      </c>
      <c r="C598" s="2" t="s">
        <v>3094</v>
      </c>
    </row>
    <row r="599" spans="1:3" x14ac:dyDescent="0.2">
      <c r="A599" s="5" t="s">
        <v>3165</v>
      </c>
      <c r="B599" s="2" t="s">
        <v>2950</v>
      </c>
      <c r="C599" s="2" t="s">
        <v>2980</v>
      </c>
    </row>
    <row r="600" spans="1:3" x14ac:dyDescent="0.2">
      <c r="A600" s="5" t="s">
        <v>3664</v>
      </c>
      <c r="B600" s="2" t="s">
        <v>2936</v>
      </c>
      <c r="C600" s="2" t="s">
        <v>3089</v>
      </c>
    </row>
    <row r="601" spans="1:3" x14ac:dyDescent="0.2">
      <c r="A601" s="5" t="s">
        <v>3731</v>
      </c>
      <c r="B601" s="2" t="s">
        <v>2969</v>
      </c>
      <c r="C601" s="2" t="s">
        <v>2949</v>
      </c>
    </row>
    <row r="602" spans="1:3" x14ac:dyDescent="0.2">
      <c r="A602" s="5" t="s">
        <v>3692</v>
      </c>
      <c r="B602" s="2" t="s">
        <v>2953</v>
      </c>
      <c r="C602" s="2" t="s">
        <v>2931</v>
      </c>
    </row>
    <row r="603" spans="1:3" x14ac:dyDescent="0.2">
      <c r="A603" s="5" t="s">
        <v>3127</v>
      </c>
      <c r="B603" s="2" t="s">
        <v>2907</v>
      </c>
      <c r="C603" s="2" t="s">
        <v>2992</v>
      </c>
    </row>
    <row r="604" spans="1:3" x14ac:dyDescent="0.2">
      <c r="A604" s="5" t="s">
        <v>3293</v>
      </c>
      <c r="B604" s="2" t="s">
        <v>3040</v>
      </c>
      <c r="C604" s="2" t="s">
        <v>2977</v>
      </c>
    </row>
    <row r="605" spans="1:3" x14ac:dyDescent="0.2">
      <c r="A605" s="5" t="s">
        <v>3376</v>
      </c>
      <c r="B605" s="2" t="s">
        <v>2951</v>
      </c>
      <c r="C605" s="2" t="s">
        <v>3097</v>
      </c>
    </row>
    <row r="606" spans="1:3" x14ac:dyDescent="0.2">
      <c r="A606" s="5" t="s">
        <v>3251</v>
      </c>
      <c r="B606" s="2" t="s">
        <v>2916</v>
      </c>
      <c r="C606" s="2" t="s">
        <v>3004</v>
      </c>
    </row>
    <row r="607" spans="1:3" x14ac:dyDescent="0.2">
      <c r="A607" s="5" t="s">
        <v>3380</v>
      </c>
      <c r="B607" s="2" t="s">
        <v>3076</v>
      </c>
      <c r="C607" s="2" t="s">
        <v>3078</v>
      </c>
    </row>
    <row r="608" spans="1:3" x14ac:dyDescent="0.2">
      <c r="A608" s="5" t="s">
        <v>3688</v>
      </c>
      <c r="B608" s="2" t="s">
        <v>3060</v>
      </c>
      <c r="C608" s="2" t="s">
        <v>33</v>
      </c>
    </row>
    <row r="609" spans="1:3" x14ac:dyDescent="0.2">
      <c r="A609" s="5" t="s">
        <v>3430</v>
      </c>
      <c r="B609" s="2" t="s">
        <v>3009</v>
      </c>
      <c r="C609" s="2" t="s">
        <v>2907</v>
      </c>
    </row>
    <row r="610" spans="1:3" x14ac:dyDescent="0.2">
      <c r="A610" s="5" t="s">
        <v>3280</v>
      </c>
      <c r="B610" s="2" t="s">
        <v>3034</v>
      </c>
      <c r="C610" s="2" t="s">
        <v>2957</v>
      </c>
    </row>
    <row r="611" spans="1:3" x14ac:dyDescent="0.2">
      <c r="A611" s="5" t="s">
        <v>3573</v>
      </c>
      <c r="B611" s="2" t="s">
        <v>2975</v>
      </c>
      <c r="C611" s="2" t="s">
        <v>3044</v>
      </c>
    </row>
    <row r="612" spans="1:3" x14ac:dyDescent="0.2">
      <c r="A612" s="5" t="s">
        <v>3722</v>
      </c>
      <c r="B612" s="2" t="s">
        <v>3050</v>
      </c>
      <c r="C612" s="2" t="s">
        <v>3095</v>
      </c>
    </row>
    <row r="613" spans="1:3" x14ac:dyDescent="0.2">
      <c r="A613" s="5" t="s">
        <v>3463</v>
      </c>
      <c r="B613" s="2" t="s">
        <v>3091</v>
      </c>
      <c r="C613" s="2" t="s">
        <v>2953</v>
      </c>
    </row>
    <row r="614" spans="1:3" x14ac:dyDescent="0.2">
      <c r="A614" s="5" t="s">
        <v>3226</v>
      </c>
      <c r="B614" s="2" t="s">
        <v>2996</v>
      </c>
      <c r="C614" s="2" t="s">
        <v>2942</v>
      </c>
    </row>
    <row r="615" spans="1:3" x14ac:dyDescent="0.2">
      <c r="A615" s="5" t="s">
        <v>3369</v>
      </c>
      <c r="B615" s="2" t="s">
        <v>2922</v>
      </c>
      <c r="C615" s="2" t="s">
        <v>3097</v>
      </c>
    </row>
    <row r="616" spans="1:3" x14ac:dyDescent="0.2">
      <c r="A616" s="5" t="s">
        <v>3510</v>
      </c>
      <c r="B616" s="2" t="s">
        <v>2999</v>
      </c>
      <c r="C616" s="2" t="s">
        <v>2907</v>
      </c>
    </row>
    <row r="617" spans="1:3" x14ac:dyDescent="0.2">
      <c r="A617" s="5" t="s">
        <v>3289</v>
      </c>
      <c r="B617" s="2" t="s">
        <v>3018</v>
      </c>
      <c r="C617" s="2" t="s">
        <v>3007</v>
      </c>
    </row>
    <row r="618" spans="1:3" x14ac:dyDescent="0.2">
      <c r="A618" s="5" t="s">
        <v>3676</v>
      </c>
      <c r="B618" s="2" t="s">
        <v>2995</v>
      </c>
      <c r="C618" s="2" t="s">
        <v>3069</v>
      </c>
    </row>
    <row r="619" spans="1:3" x14ac:dyDescent="0.2">
      <c r="A619" s="5" t="s">
        <v>3472</v>
      </c>
      <c r="B619" s="2" t="s">
        <v>3088</v>
      </c>
      <c r="C619" s="2" t="s">
        <v>3088</v>
      </c>
    </row>
    <row r="620" spans="1:3" x14ac:dyDescent="0.2">
      <c r="A620" s="5" t="s">
        <v>3728</v>
      </c>
      <c r="B620" s="2" t="s">
        <v>3041</v>
      </c>
      <c r="C620" s="2" t="s">
        <v>3011</v>
      </c>
    </row>
    <row r="621" spans="1:3" x14ac:dyDescent="0.2">
      <c r="A621" s="5" t="s">
        <v>3167</v>
      </c>
      <c r="B621" s="2" t="s">
        <v>2952</v>
      </c>
      <c r="C621" s="2" t="s">
        <v>3070</v>
      </c>
    </row>
    <row r="622" spans="1:3" x14ac:dyDescent="0.2">
      <c r="A622" s="5" t="s">
        <v>3258</v>
      </c>
      <c r="B622" s="2" t="s">
        <v>3020</v>
      </c>
      <c r="C622" s="2" t="s">
        <v>2936</v>
      </c>
    </row>
    <row r="623" spans="1:3" x14ac:dyDescent="0.2">
      <c r="A623" s="5" t="s">
        <v>3181</v>
      </c>
      <c r="B623" s="2" t="s">
        <v>2966</v>
      </c>
      <c r="C623" s="2" t="s">
        <v>3025</v>
      </c>
    </row>
    <row r="624" spans="1:3" x14ac:dyDescent="0.2">
      <c r="A624" s="5" t="s">
        <v>3607</v>
      </c>
      <c r="B624" s="2" t="s">
        <v>2924</v>
      </c>
      <c r="C624" s="2" t="s">
        <v>3097</v>
      </c>
    </row>
    <row r="625" spans="1:3" x14ac:dyDescent="0.2">
      <c r="A625" s="5" t="s">
        <v>3679</v>
      </c>
      <c r="B625" s="2" t="s">
        <v>3086</v>
      </c>
      <c r="C625" s="2" t="s">
        <v>3034</v>
      </c>
    </row>
    <row r="626" spans="1:3" x14ac:dyDescent="0.2">
      <c r="A626" s="5" t="s">
        <v>3525</v>
      </c>
      <c r="B626" s="2" t="s">
        <v>2902</v>
      </c>
      <c r="C626" s="2" t="s">
        <v>2904</v>
      </c>
    </row>
    <row r="627" spans="1:3" x14ac:dyDescent="0.2">
      <c r="A627" s="5" t="s">
        <v>3402</v>
      </c>
      <c r="B627" s="2" t="s">
        <v>3080</v>
      </c>
      <c r="C627" s="2" t="s">
        <v>3080</v>
      </c>
    </row>
    <row r="628" spans="1:3" x14ac:dyDescent="0.2">
      <c r="A628" s="5" t="s">
        <v>3604</v>
      </c>
      <c r="B628" s="2" t="s">
        <v>2957</v>
      </c>
      <c r="C628" s="2" t="s">
        <v>3031</v>
      </c>
    </row>
    <row r="629" spans="1:3" x14ac:dyDescent="0.2">
      <c r="A629" s="5" t="s">
        <v>3656</v>
      </c>
      <c r="B629" s="2" t="s">
        <v>3052</v>
      </c>
      <c r="C629" s="2" t="s">
        <v>3105</v>
      </c>
    </row>
    <row r="630" spans="1:3" x14ac:dyDescent="0.2">
      <c r="A630" s="5" t="s">
        <v>3213</v>
      </c>
      <c r="B630" s="2" t="s">
        <v>2954</v>
      </c>
      <c r="C630" s="2" t="s">
        <v>2937</v>
      </c>
    </row>
    <row r="631" spans="1:3" x14ac:dyDescent="0.2">
      <c r="A631" s="5" t="s">
        <v>3407</v>
      </c>
      <c r="B631" s="2" t="s">
        <v>3082</v>
      </c>
      <c r="C631" s="2" t="s">
        <v>2985</v>
      </c>
    </row>
    <row r="632" spans="1:3" x14ac:dyDescent="0.2">
      <c r="A632" s="5" t="s">
        <v>3504</v>
      </c>
      <c r="B632" s="2" t="s">
        <v>2958</v>
      </c>
      <c r="C632" s="2" t="s">
        <v>33</v>
      </c>
    </row>
    <row r="633" spans="1:3" x14ac:dyDescent="0.2">
      <c r="A633" s="5" t="s">
        <v>3681</v>
      </c>
      <c r="B633" s="2" t="s">
        <v>3097</v>
      </c>
      <c r="C633" s="2" t="s">
        <v>3007</v>
      </c>
    </row>
    <row r="634" spans="1:3" x14ac:dyDescent="0.2">
      <c r="A634" s="5" t="s">
        <v>3426</v>
      </c>
      <c r="B634" s="2" t="s">
        <v>2901</v>
      </c>
      <c r="C634" s="2" t="s">
        <v>3098</v>
      </c>
    </row>
    <row r="635" spans="1:3" x14ac:dyDescent="0.2">
      <c r="A635" s="5" t="s">
        <v>3152</v>
      </c>
      <c r="B635" s="2" t="s">
        <v>2934</v>
      </c>
      <c r="C635" s="2" t="s">
        <v>2956</v>
      </c>
    </row>
    <row r="636" spans="1:3" x14ac:dyDescent="0.2">
      <c r="A636" s="5" t="s">
        <v>3355</v>
      </c>
      <c r="B636" s="2" t="s">
        <v>3068</v>
      </c>
      <c r="C636" s="2" t="s">
        <v>3068</v>
      </c>
    </row>
    <row r="637" spans="1:3" x14ac:dyDescent="0.2">
      <c r="A637" s="5" t="s">
        <v>3563</v>
      </c>
      <c r="B637" s="2" t="s">
        <v>2986</v>
      </c>
      <c r="C637" s="2" t="s">
        <v>2936</v>
      </c>
    </row>
    <row r="638" spans="1:3" x14ac:dyDescent="0.2">
      <c r="A638" s="5" t="s">
        <v>3379</v>
      </c>
      <c r="B638" s="2" t="s">
        <v>2992</v>
      </c>
      <c r="C638" s="2" t="s">
        <v>2952</v>
      </c>
    </row>
    <row r="639" spans="1:3" x14ac:dyDescent="0.2">
      <c r="A639" s="5" t="s">
        <v>3616</v>
      </c>
      <c r="B639" s="2" t="s">
        <v>3050</v>
      </c>
      <c r="C639" s="2" t="s">
        <v>3050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workbookViewId="0">
      <selection activeCell="G11" sqref="G11"/>
    </sheetView>
  </sheetViews>
  <sheetFormatPr defaultColWidth="15.83203125" defaultRowHeight="12" x14ac:dyDescent="0.2"/>
  <sheetData>
    <row r="1" spans="1:6" ht="15" customHeight="1" x14ac:dyDescent="0.2">
      <c r="A1" s="20" t="s">
        <v>3738</v>
      </c>
      <c r="B1" s="20" t="s">
        <v>3739</v>
      </c>
      <c r="C1" s="20" t="s">
        <v>3740</v>
      </c>
      <c r="D1" s="20" t="s">
        <v>3741</v>
      </c>
    </row>
    <row r="2" spans="1:6" x14ac:dyDescent="0.2">
      <c r="A2" s="24">
        <v>26</v>
      </c>
      <c r="B2" s="25">
        <v>8508000</v>
      </c>
      <c r="C2" s="26">
        <f ca="1">TODAY()+222</f>
        <v>44613</v>
      </c>
    </row>
    <row r="3" spans="1:6" x14ac:dyDescent="0.2">
      <c r="A3" s="24">
        <v>6970094</v>
      </c>
      <c r="B3" s="25">
        <v>6954000</v>
      </c>
      <c r="C3" s="26">
        <f ca="1">TODAY()+481</f>
        <v>44872</v>
      </c>
    </row>
    <row r="4" spans="1:6" x14ac:dyDescent="0.2">
      <c r="A4" s="24">
        <v>974</v>
      </c>
      <c r="B4" s="25">
        <v>872000</v>
      </c>
      <c r="C4" s="26">
        <f ca="1">TODAY()+230</f>
        <v>44621</v>
      </c>
      <c r="F4" s="71" t="s">
        <v>5486</v>
      </c>
    </row>
    <row r="5" spans="1:6" x14ac:dyDescent="0.2">
      <c r="A5" s="24">
        <v>1083</v>
      </c>
      <c r="B5" s="25">
        <v>6549000</v>
      </c>
      <c r="C5" s="26">
        <f ca="1">TODAY()+414</f>
        <v>44805</v>
      </c>
      <c r="F5" s="71" t="s">
        <v>5487</v>
      </c>
    </row>
    <row r="6" spans="1:6" x14ac:dyDescent="0.2">
      <c r="A6" s="24">
        <v>63354</v>
      </c>
      <c r="B6" s="25">
        <v>875000</v>
      </c>
      <c r="C6" s="26">
        <f ca="1">TODAY()+494</f>
        <v>44885</v>
      </c>
    </row>
    <row r="7" spans="1:6" x14ac:dyDescent="0.2">
      <c r="A7" s="24">
        <v>3734731</v>
      </c>
      <c r="B7" s="25">
        <v>7094000</v>
      </c>
      <c r="C7" s="26">
        <f ca="1">TODAY()+402</f>
        <v>44793</v>
      </c>
    </row>
    <row r="8" spans="1:6" x14ac:dyDescent="0.2">
      <c r="A8" s="24">
        <v>598282</v>
      </c>
      <c r="B8" s="25">
        <v>6794000</v>
      </c>
      <c r="C8" s="26">
        <f ca="1">TODAY()+147</f>
        <v>44538</v>
      </c>
    </row>
    <row r="9" spans="1:6" x14ac:dyDescent="0.2">
      <c r="A9" s="24">
        <v>7532</v>
      </c>
      <c r="B9" s="25">
        <v>885000</v>
      </c>
      <c r="C9" s="26">
        <f ca="1">TODAY()+123</f>
        <v>44514</v>
      </c>
    </row>
    <row r="10" spans="1:6" x14ac:dyDescent="0.2">
      <c r="A10" s="24">
        <v>378866</v>
      </c>
      <c r="B10" s="25">
        <v>9234000</v>
      </c>
      <c r="C10" s="26">
        <f ca="1">TODAY()+430</f>
        <v>44821</v>
      </c>
    </row>
    <row r="11" spans="1:6" x14ac:dyDescent="0.2">
      <c r="A11" s="24">
        <v>57771</v>
      </c>
      <c r="B11" s="25">
        <v>653000</v>
      </c>
      <c r="C11" s="26">
        <f ca="1">TODAY()+475</f>
        <v>44866</v>
      </c>
    </row>
    <row r="12" spans="1:6" x14ac:dyDescent="0.2">
      <c r="A12" s="24">
        <v>73582</v>
      </c>
      <c r="B12" s="25">
        <v>2696000</v>
      </c>
      <c r="C12" s="26">
        <f ca="1">TODAY()+287</f>
        <v>44678</v>
      </c>
    </row>
    <row r="13" spans="1:6" x14ac:dyDescent="0.2">
      <c r="A13" s="24">
        <v>6623</v>
      </c>
      <c r="B13" s="25">
        <v>4196000</v>
      </c>
      <c r="C13" s="26">
        <f ca="1">TODAY()+402</f>
        <v>44793</v>
      </c>
    </row>
    <row r="14" spans="1:6" x14ac:dyDescent="0.2">
      <c r="A14" s="24">
        <v>863</v>
      </c>
      <c r="B14" s="25">
        <v>7107000</v>
      </c>
      <c r="C14" s="26">
        <f ca="1">TODAY()+386</f>
        <v>44777</v>
      </c>
    </row>
    <row r="15" spans="1:6" x14ac:dyDescent="0.2">
      <c r="A15" s="24">
        <v>97459</v>
      </c>
      <c r="B15" s="25">
        <v>3043000</v>
      </c>
      <c r="C15" s="26">
        <f ca="1">TODAY()+83</f>
        <v>44474</v>
      </c>
    </row>
    <row r="16" spans="1:6" x14ac:dyDescent="0.2">
      <c r="A16" s="24">
        <v>768</v>
      </c>
      <c r="B16" s="25">
        <v>124000</v>
      </c>
      <c r="C16" s="26">
        <f ca="1">TODAY()+64</f>
        <v>44455</v>
      </c>
    </row>
    <row r="17" spans="1:3" x14ac:dyDescent="0.2">
      <c r="A17" s="24">
        <v>2810</v>
      </c>
      <c r="B17" s="25">
        <v>824000</v>
      </c>
      <c r="C17" s="26">
        <f ca="1">TODAY()+314</f>
        <v>44705</v>
      </c>
    </row>
    <row r="18" spans="1:3" x14ac:dyDescent="0.2">
      <c r="A18" s="24">
        <v>995408</v>
      </c>
      <c r="B18" s="25">
        <v>4374000</v>
      </c>
      <c r="C18" s="26">
        <f ca="1">TODAY()+245</f>
        <v>44636</v>
      </c>
    </row>
    <row r="19" spans="1:3" x14ac:dyDescent="0.2">
      <c r="A19" s="24">
        <v>887838</v>
      </c>
      <c r="B19" s="25">
        <v>5598000</v>
      </c>
      <c r="C19" s="26">
        <f ca="1">TODAY()+390</f>
        <v>44781</v>
      </c>
    </row>
    <row r="20" spans="1:3" x14ac:dyDescent="0.2">
      <c r="A20" s="24">
        <v>124</v>
      </c>
      <c r="B20" s="25">
        <v>680000</v>
      </c>
      <c r="C20" s="26">
        <f ca="1">TODAY()+476</f>
        <v>44867</v>
      </c>
    </row>
    <row r="21" spans="1:3" x14ac:dyDescent="0.2">
      <c r="A21" s="24">
        <v>37230</v>
      </c>
      <c r="B21" s="25">
        <v>103000</v>
      </c>
      <c r="C21" s="26">
        <f ca="1">TODAY()+100</f>
        <v>44491</v>
      </c>
    </row>
    <row r="22" spans="1:3" x14ac:dyDescent="0.2">
      <c r="A22" s="24">
        <v>4061245</v>
      </c>
      <c r="B22" s="25">
        <v>679000</v>
      </c>
      <c r="C22" s="26">
        <f ca="1">TODAY()+203</f>
        <v>44594</v>
      </c>
    </row>
    <row r="23" spans="1:3" x14ac:dyDescent="0.2">
      <c r="A23" s="24">
        <v>58</v>
      </c>
      <c r="B23" s="25">
        <v>285000</v>
      </c>
      <c r="C23" s="26">
        <f ca="1">TODAY()+354</f>
        <v>44745</v>
      </c>
    </row>
    <row r="24" spans="1:3" x14ac:dyDescent="0.2">
      <c r="A24" s="24">
        <v>3338</v>
      </c>
      <c r="B24" s="25">
        <v>6203000</v>
      </c>
      <c r="C24" s="26">
        <f ca="1">TODAY()+263</f>
        <v>44654</v>
      </c>
    </row>
    <row r="25" spans="1:3" x14ac:dyDescent="0.2">
      <c r="A25" s="24">
        <v>7322044</v>
      </c>
      <c r="B25" s="25">
        <v>896000</v>
      </c>
      <c r="C25" s="26">
        <f ca="1">TODAY()+461</f>
        <v>44852</v>
      </c>
    </row>
    <row r="26" spans="1:3" x14ac:dyDescent="0.2">
      <c r="A26" s="24">
        <v>78</v>
      </c>
      <c r="B26" s="25">
        <v>3757000</v>
      </c>
      <c r="C26" s="26">
        <f ca="1">TODAY()+370</f>
        <v>44761</v>
      </c>
    </row>
    <row r="27" spans="1:3" x14ac:dyDescent="0.2">
      <c r="A27" s="24">
        <v>9015</v>
      </c>
      <c r="B27" s="25">
        <v>283000</v>
      </c>
      <c r="C27" s="26">
        <f ca="1">TODAY()+222</f>
        <v>44613</v>
      </c>
    </row>
    <row r="28" spans="1:3" x14ac:dyDescent="0.2">
      <c r="A28" s="24">
        <v>1340</v>
      </c>
      <c r="B28" s="25">
        <v>1474000</v>
      </c>
      <c r="C28" s="26">
        <f ca="1">TODAY()+92</f>
        <v>44483</v>
      </c>
    </row>
    <row r="29" spans="1:3" x14ac:dyDescent="0.2">
      <c r="A29" s="24">
        <v>9</v>
      </c>
      <c r="B29" s="25">
        <v>1077000</v>
      </c>
      <c r="C29" s="26">
        <f ca="1">TODAY()+181</f>
        <v>44572</v>
      </c>
    </row>
    <row r="30" spans="1:3" x14ac:dyDescent="0.2">
      <c r="A30" s="24">
        <v>1</v>
      </c>
      <c r="B30" s="25">
        <v>371000</v>
      </c>
      <c r="C30" s="26">
        <f ca="1">TODAY()+189</f>
        <v>44580</v>
      </c>
    </row>
    <row r="31" spans="1:3" x14ac:dyDescent="0.2">
      <c r="A31" s="24">
        <v>764</v>
      </c>
      <c r="B31" s="25">
        <v>2984000</v>
      </c>
      <c r="C31" s="26">
        <f ca="1">TODAY()+54</f>
        <v>44445</v>
      </c>
    </row>
    <row r="32" spans="1:3" x14ac:dyDescent="0.2">
      <c r="A32" s="24">
        <v>8513</v>
      </c>
      <c r="B32" s="25">
        <v>979000</v>
      </c>
      <c r="C32" s="26">
        <f ca="1">TODAY()+109</f>
        <v>44500</v>
      </c>
    </row>
    <row r="33" spans="1:3" x14ac:dyDescent="0.2">
      <c r="A33" s="24">
        <v>840</v>
      </c>
      <c r="B33" s="25">
        <v>216000</v>
      </c>
      <c r="C33" s="26">
        <f ca="1">TODAY()+134</f>
        <v>44525</v>
      </c>
    </row>
    <row r="34" spans="1:3" x14ac:dyDescent="0.2">
      <c r="A34" s="24">
        <v>54</v>
      </c>
      <c r="B34" s="25">
        <v>49000</v>
      </c>
      <c r="C34" s="26">
        <f ca="1">TODAY()+254</f>
        <v>44645</v>
      </c>
    </row>
    <row r="35" spans="1:3" x14ac:dyDescent="0.2">
      <c r="A35" s="24">
        <v>1546358</v>
      </c>
      <c r="B35" s="25">
        <v>3713000</v>
      </c>
      <c r="C35" s="26">
        <f ca="1">TODAY()+291</f>
        <v>44682</v>
      </c>
    </row>
    <row r="36" spans="1:3" x14ac:dyDescent="0.2">
      <c r="A36" s="24">
        <v>82</v>
      </c>
      <c r="B36" s="25">
        <v>9149000</v>
      </c>
      <c r="C36" s="26">
        <f ca="1">TODAY()+75</f>
        <v>44466</v>
      </c>
    </row>
    <row r="37" spans="1:3" x14ac:dyDescent="0.2">
      <c r="A37" s="24">
        <v>7499</v>
      </c>
      <c r="B37" s="25">
        <v>1139000</v>
      </c>
      <c r="C37" s="26">
        <f ca="1">TODAY()+261</f>
        <v>44652</v>
      </c>
    </row>
    <row r="38" spans="1:3" x14ac:dyDescent="0.2">
      <c r="A38" s="24">
        <v>354</v>
      </c>
      <c r="B38" s="25">
        <v>104000</v>
      </c>
      <c r="C38" s="26">
        <f ca="1">TODAY()+159</f>
        <v>44550</v>
      </c>
    </row>
    <row r="39" spans="1:3" x14ac:dyDescent="0.2">
      <c r="A39" s="24">
        <v>1910066</v>
      </c>
      <c r="B39" s="25">
        <v>2851000</v>
      </c>
      <c r="C39" s="26">
        <f ca="1">TODAY()+412</f>
        <v>44803</v>
      </c>
    </row>
    <row r="40" spans="1:3" x14ac:dyDescent="0.2">
      <c r="A40" s="24">
        <v>35</v>
      </c>
      <c r="B40" s="25">
        <v>1433000</v>
      </c>
      <c r="C40" s="26">
        <f ca="1">TODAY()+216</f>
        <v>44607</v>
      </c>
    </row>
    <row r="41" spans="1:3" x14ac:dyDescent="0.2">
      <c r="A41" s="24">
        <v>32346</v>
      </c>
      <c r="B41" s="25">
        <v>3807000</v>
      </c>
      <c r="C41" s="26">
        <f ca="1">TODAY()+31</f>
        <v>44422</v>
      </c>
    </row>
    <row r="42" spans="1:3" x14ac:dyDescent="0.2">
      <c r="A42" s="24">
        <v>9550</v>
      </c>
      <c r="B42" s="25">
        <v>7688000</v>
      </c>
      <c r="C42" s="26">
        <f ca="1">TODAY()+441</f>
        <v>44832</v>
      </c>
    </row>
    <row r="43" spans="1:3" x14ac:dyDescent="0.2">
      <c r="A43" s="24">
        <v>6742</v>
      </c>
      <c r="B43" s="25">
        <v>375000</v>
      </c>
      <c r="C43" s="26">
        <f ca="1">TODAY()+456</f>
        <v>44847</v>
      </c>
    </row>
    <row r="44" spans="1:3" x14ac:dyDescent="0.2">
      <c r="A44" s="24">
        <v>294</v>
      </c>
      <c r="B44" s="25">
        <v>76000</v>
      </c>
      <c r="C44" s="26">
        <f ca="1">TODAY()+153</f>
        <v>44544</v>
      </c>
    </row>
    <row r="45" spans="1:3" x14ac:dyDescent="0.2">
      <c r="A45" s="24">
        <v>58296</v>
      </c>
      <c r="B45" s="25">
        <v>43000</v>
      </c>
      <c r="C45" s="26">
        <f ca="1">TODAY()+43</f>
        <v>44434</v>
      </c>
    </row>
    <row r="46" spans="1:3" x14ac:dyDescent="0.2">
      <c r="A46" s="24">
        <v>944261</v>
      </c>
      <c r="B46" s="25">
        <v>6703000</v>
      </c>
      <c r="C46" s="26">
        <f ca="1">TODAY()+155</f>
        <v>44546</v>
      </c>
    </row>
    <row r="47" spans="1:3" x14ac:dyDescent="0.2">
      <c r="A47" s="24">
        <v>402728</v>
      </c>
      <c r="B47" s="25">
        <v>164000</v>
      </c>
      <c r="C47" s="26">
        <f ca="1">TODAY()+120</f>
        <v>44511</v>
      </c>
    </row>
    <row r="48" spans="1:3" x14ac:dyDescent="0.2">
      <c r="A48" s="24">
        <v>88</v>
      </c>
      <c r="B48" s="25">
        <v>657000</v>
      </c>
      <c r="C48" s="26">
        <f ca="1">TODAY()+394</f>
        <v>44785</v>
      </c>
    </row>
    <row r="49" spans="1:3" x14ac:dyDescent="0.2">
      <c r="A49" s="24">
        <v>153</v>
      </c>
      <c r="B49" s="25">
        <v>875000</v>
      </c>
      <c r="C49" s="26">
        <f ca="1">TODAY()+176</f>
        <v>44567</v>
      </c>
    </row>
    <row r="50" spans="1:3" x14ac:dyDescent="0.2">
      <c r="A50" s="24">
        <v>68</v>
      </c>
      <c r="B50" s="25">
        <v>223000</v>
      </c>
      <c r="C50" s="26">
        <f ca="1">TODAY()+258</f>
        <v>44649</v>
      </c>
    </row>
    <row r="51" spans="1:3" x14ac:dyDescent="0.2">
      <c r="A51" s="24">
        <v>404474</v>
      </c>
      <c r="B51" s="25">
        <v>907000</v>
      </c>
      <c r="C51" s="26">
        <f ca="1">TODAY()+298</f>
        <v>44689</v>
      </c>
    </row>
    <row r="52" spans="1:3" x14ac:dyDescent="0.2">
      <c r="A52" s="24">
        <v>1340506</v>
      </c>
      <c r="B52" s="25">
        <v>477000</v>
      </c>
      <c r="C52" s="26">
        <f ca="1">TODAY()+337</f>
        <v>44728</v>
      </c>
    </row>
    <row r="53" spans="1:3" x14ac:dyDescent="0.2">
      <c r="A53" s="24">
        <v>2364</v>
      </c>
      <c r="B53" s="25">
        <v>9098000</v>
      </c>
      <c r="C53" s="26">
        <f ca="1">TODAY()+312</f>
        <v>44703</v>
      </c>
    </row>
    <row r="54" spans="1:3" x14ac:dyDescent="0.2">
      <c r="A54" s="24">
        <v>45091</v>
      </c>
      <c r="B54" s="25">
        <v>887000</v>
      </c>
      <c r="C54" s="26">
        <f ca="1">TODAY()+351</f>
        <v>44742</v>
      </c>
    </row>
    <row r="55" spans="1:3" x14ac:dyDescent="0.2">
      <c r="A55" s="24">
        <v>398305</v>
      </c>
      <c r="B55" s="25">
        <v>9586000</v>
      </c>
      <c r="C55" s="26">
        <f ca="1">TODAY()+214</f>
        <v>44605</v>
      </c>
    </row>
    <row r="56" spans="1:3" x14ac:dyDescent="0.2">
      <c r="A56" s="24">
        <v>52267</v>
      </c>
      <c r="B56" s="25">
        <v>471000</v>
      </c>
      <c r="C56" s="26">
        <f ca="1">TODAY()+363</f>
        <v>44754</v>
      </c>
    </row>
    <row r="57" spans="1:3" x14ac:dyDescent="0.2">
      <c r="A57" s="24">
        <v>36</v>
      </c>
      <c r="B57" s="25">
        <v>293000</v>
      </c>
      <c r="C57" s="26">
        <f ca="1">TODAY()+445</f>
        <v>44836</v>
      </c>
    </row>
    <row r="58" spans="1:3" x14ac:dyDescent="0.2">
      <c r="A58" s="24">
        <v>34767</v>
      </c>
      <c r="B58" s="25">
        <v>8658000</v>
      </c>
      <c r="C58" s="26">
        <f ca="1">TODAY()+492</f>
        <v>44883</v>
      </c>
    </row>
    <row r="59" spans="1:3" x14ac:dyDescent="0.2">
      <c r="A59" s="24">
        <v>65</v>
      </c>
      <c r="B59" s="25">
        <v>977000</v>
      </c>
      <c r="C59" s="26">
        <f ca="1">TODAY()+357</f>
        <v>44748</v>
      </c>
    </row>
    <row r="60" spans="1:3" x14ac:dyDescent="0.2">
      <c r="A60" s="24">
        <v>836139</v>
      </c>
      <c r="B60" s="25">
        <v>754000</v>
      </c>
      <c r="C60" s="26">
        <f ca="1">TODAY()+245</f>
        <v>44636</v>
      </c>
    </row>
    <row r="61" spans="1:3" x14ac:dyDescent="0.2">
      <c r="A61" s="24">
        <v>50</v>
      </c>
      <c r="B61" s="25">
        <v>8456000</v>
      </c>
      <c r="C61" s="26">
        <f ca="1">TODAY()+43</f>
        <v>44434</v>
      </c>
    </row>
    <row r="62" spans="1:3" x14ac:dyDescent="0.2">
      <c r="A62" s="24">
        <v>96</v>
      </c>
      <c r="B62" s="25">
        <v>260000</v>
      </c>
      <c r="C62" s="26">
        <f ca="1">TODAY()+283</f>
        <v>44674</v>
      </c>
    </row>
    <row r="63" spans="1:3" x14ac:dyDescent="0.2">
      <c r="A63" s="24">
        <v>7987</v>
      </c>
      <c r="B63" s="25">
        <v>9064000</v>
      </c>
      <c r="C63" s="26">
        <f ca="1">TODAY()+481</f>
        <v>44872</v>
      </c>
    </row>
    <row r="64" spans="1:3" x14ac:dyDescent="0.2">
      <c r="A64" s="24">
        <v>78</v>
      </c>
      <c r="B64" s="25">
        <v>678000</v>
      </c>
      <c r="C64" s="26">
        <f ca="1">TODAY()+236</f>
        <v>44627</v>
      </c>
    </row>
    <row r="65" spans="1:3" x14ac:dyDescent="0.2">
      <c r="A65" s="24">
        <v>638020</v>
      </c>
      <c r="B65" s="25">
        <v>7660000</v>
      </c>
      <c r="C65" s="26">
        <f ca="1">TODAY()+253</f>
        <v>44644</v>
      </c>
    </row>
    <row r="66" spans="1:3" x14ac:dyDescent="0.2">
      <c r="A66" s="24">
        <v>44523</v>
      </c>
      <c r="B66" s="25">
        <v>332000</v>
      </c>
      <c r="C66" s="26">
        <f ca="1">TODAY()+303</f>
        <v>44694</v>
      </c>
    </row>
    <row r="67" spans="1:3" x14ac:dyDescent="0.2">
      <c r="A67" s="24">
        <v>72</v>
      </c>
      <c r="B67" s="25">
        <v>7112000</v>
      </c>
      <c r="C67" s="26">
        <f ca="1">TODAY()+156</f>
        <v>44547</v>
      </c>
    </row>
    <row r="68" spans="1:3" x14ac:dyDescent="0.2">
      <c r="A68" s="24">
        <v>7</v>
      </c>
      <c r="B68" s="25">
        <v>222000</v>
      </c>
      <c r="C68" s="26">
        <f ca="1">TODAY()+410</f>
        <v>44801</v>
      </c>
    </row>
    <row r="69" spans="1:3" x14ac:dyDescent="0.2">
      <c r="A69" s="24">
        <v>6607</v>
      </c>
      <c r="B69" s="25">
        <v>273000</v>
      </c>
      <c r="C69" s="26">
        <f ca="1">TODAY()+340</f>
        <v>44731</v>
      </c>
    </row>
    <row r="70" spans="1:3" x14ac:dyDescent="0.2">
      <c r="A70" s="24">
        <v>14891</v>
      </c>
      <c r="B70" s="25">
        <v>284000</v>
      </c>
      <c r="C70" s="26">
        <f ca="1">TODAY()+283</f>
        <v>44674</v>
      </c>
    </row>
    <row r="71" spans="1:3" x14ac:dyDescent="0.2">
      <c r="A71" s="24">
        <v>192</v>
      </c>
      <c r="B71" s="25">
        <v>232000</v>
      </c>
      <c r="C71" s="26">
        <f ca="1">TODAY()+342</f>
        <v>44733</v>
      </c>
    </row>
    <row r="72" spans="1:3" x14ac:dyDescent="0.2">
      <c r="A72" s="24">
        <v>1031</v>
      </c>
      <c r="B72" s="25">
        <v>672000</v>
      </c>
      <c r="C72" s="26">
        <f ca="1">TODAY()+21</f>
        <v>44412</v>
      </c>
    </row>
    <row r="73" spans="1:3" x14ac:dyDescent="0.2">
      <c r="A73" s="24">
        <v>44756</v>
      </c>
      <c r="B73" s="25">
        <v>4351000</v>
      </c>
      <c r="C73" s="26">
        <f ca="1">TODAY()+267</f>
        <v>44658</v>
      </c>
    </row>
    <row r="74" spans="1:3" x14ac:dyDescent="0.2">
      <c r="A74" s="24">
        <v>7746</v>
      </c>
      <c r="B74" s="25">
        <v>8659000</v>
      </c>
      <c r="C74" s="26">
        <f ca="1">TODAY()+270</f>
        <v>44661</v>
      </c>
    </row>
    <row r="75" spans="1:3" x14ac:dyDescent="0.2">
      <c r="A75" s="24">
        <v>1891</v>
      </c>
      <c r="B75" s="25">
        <v>89000</v>
      </c>
      <c r="C75" s="26">
        <f ca="1">TODAY()+211</f>
        <v>44602</v>
      </c>
    </row>
    <row r="76" spans="1:3" x14ac:dyDescent="0.2">
      <c r="A76" s="24">
        <v>54</v>
      </c>
      <c r="B76" s="25">
        <v>7754000</v>
      </c>
      <c r="C76" s="26">
        <f ca="1">TODAY()+311</f>
        <v>44702</v>
      </c>
    </row>
    <row r="77" spans="1:3" x14ac:dyDescent="0.2">
      <c r="A77" s="24">
        <v>584107</v>
      </c>
      <c r="B77" s="25">
        <v>710000</v>
      </c>
      <c r="C77" s="26">
        <f ca="1">TODAY()+314</f>
        <v>44705</v>
      </c>
    </row>
    <row r="78" spans="1:3" x14ac:dyDescent="0.2">
      <c r="A78" s="24">
        <v>12</v>
      </c>
      <c r="B78" s="25">
        <v>6577000</v>
      </c>
      <c r="C78" s="26">
        <f ca="1">TODAY()+263</f>
        <v>44654</v>
      </c>
    </row>
    <row r="79" spans="1:3" x14ac:dyDescent="0.2">
      <c r="A79" s="24">
        <v>35</v>
      </c>
      <c r="B79" s="25">
        <v>530000</v>
      </c>
      <c r="C79" s="26">
        <f ca="1">TODAY()+212</f>
        <v>44603</v>
      </c>
    </row>
    <row r="80" spans="1:3" x14ac:dyDescent="0.2">
      <c r="A80" s="24">
        <v>4998763</v>
      </c>
      <c r="B80" s="25">
        <v>726000</v>
      </c>
      <c r="C80" s="26">
        <f ca="1">TODAY()+378</f>
        <v>44769</v>
      </c>
    </row>
    <row r="81" spans="1:3" x14ac:dyDescent="0.2">
      <c r="A81" s="24">
        <v>1717725</v>
      </c>
      <c r="B81" s="25">
        <v>2550000</v>
      </c>
      <c r="C81" s="26">
        <f ca="1">TODAY()+360</f>
        <v>44751</v>
      </c>
    </row>
    <row r="82" spans="1:3" x14ac:dyDescent="0.2">
      <c r="A82" s="24">
        <v>52727</v>
      </c>
      <c r="B82" s="25">
        <v>4416000</v>
      </c>
      <c r="C82" s="26">
        <f ca="1">TODAY()+141</f>
        <v>44532</v>
      </c>
    </row>
    <row r="83" spans="1:3" x14ac:dyDescent="0.2">
      <c r="A83" s="24">
        <v>20</v>
      </c>
      <c r="B83" s="25">
        <v>442000</v>
      </c>
      <c r="C83" s="26">
        <f ca="1">TODAY()+60</f>
        <v>44451</v>
      </c>
    </row>
    <row r="84" spans="1:3" x14ac:dyDescent="0.2">
      <c r="A84" s="24">
        <v>799</v>
      </c>
      <c r="B84" s="25">
        <v>8767000</v>
      </c>
      <c r="C84" s="26">
        <f ca="1">TODAY()+184</f>
        <v>44575</v>
      </c>
    </row>
    <row r="85" spans="1:3" x14ac:dyDescent="0.2">
      <c r="A85" s="24">
        <v>285823</v>
      </c>
      <c r="B85" s="25">
        <v>551000</v>
      </c>
      <c r="C85" s="26">
        <f ca="1">TODAY()+190</f>
        <v>44581</v>
      </c>
    </row>
    <row r="86" spans="1:3" x14ac:dyDescent="0.2">
      <c r="A86" s="24">
        <v>3185952</v>
      </c>
      <c r="B86" s="25">
        <v>923000</v>
      </c>
      <c r="C86" s="26">
        <f ca="1">TODAY()+141</f>
        <v>44532</v>
      </c>
    </row>
    <row r="87" spans="1:3" x14ac:dyDescent="0.2">
      <c r="A87" s="24">
        <v>943</v>
      </c>
      <c r="B87" s="25">
        <v>1201000</v>
      </c>
      <c r="C87" s="26">
        <f ca="1">TODAY()+288</f>
        <v>44679</v>
      </c>
    </row>
    <row r="88" spans="1:3" x14ac:dyDescent="0.2">
      <c r="A88" s="24">
        <v>811</v>
      </c>
      <c r="B88" s="25">
        <v>966000</v>
      </c>
      <c r="C88" s="26">
        <f ca="1">TODAY()+433</f>
        <v>44824</v>
      </c>
    </row>
    <row r="89" spans="1:3" x14ac:dyDescent="0.2">
      <c r="A89" s="24">
        <v>73</v>
      </c>
      <c r="B89" s="25">
        <v>6844000</v>
      </c>
      <c r="C89" s="26">
        <f ca="1">TODAY()+210</f>
        <v>44601</v>
      </c>
    </row>
    <row r="90" spans="1:3" x14ac:dyDescent="0.2">
      <c r="A90" s="24">
        <v>10452</v>
      </c>
      <c r="B90" s="25">
        <v>348000</v>
      </c>
      <c r="C90" s="26">
        <f ca="1">TODAY()+428</f>
        <v>44819</v>
      </c>
    </row>
    <row r="91" spans="1:3" x14ac:dyDescent="0.2">
      <c r="A91" s="24">
        <v>514</v>
      </c>
      <c r="B91" s="25">
        <v>209000</v>
      </c>
      <c r="C91" s="26">
        <f ca="1">TODAY()+424</f>
        <v>44815</v>
      </c>
    </row>
    <row r="92" spans="1:3" x14ac:dyDescent="0.2">
      <c r="A92" s="24">
        <v>5188</v>
      </c>
      <c r="B92" s="25">
        <v>9661000</v>
      </c>
      <c r="C92" s="26">
        <f ca="1">TODAY()+246</f>
        <v>44637</v>
      </c>
    </row>
    <row r="93" spans="1:3" x14ac:dyDescent="0.2">
      <c r="A93" s="24">
        <v>38</v>
      </c>
      <c r="B93" s="25">
        <v>409000</v>
      </c>
      <c r="C93" s="26">
        <f ca="1">TODAY()+199</f>
        <v>44590</v>
      </c>
    </row>
    <row r="94" spans="1:3" x14ac:dyDescent="0.2">
      <c r="A94" s="24">
        <v>6968</v>
      </c>
      <c r="B94" s="25">
        <v>8889000</v>
      </c>
      <c r="C94" s="26">
        <f ca="1">TODAY()+56</f>
        <v>44447</v>
      </c>
    </row>
    <row r="95" spans="1:3" x14ac:dyDescent="0.2">
      <c r="A95" s="24">
        <v>4082</v>
      </c>
      <c r="B95" s="25">
        <v>6491000</v>
      </c>
      <c r="C95" s="26">
        <f ca="1">TODAY()+206</f>
        <v>44597</v>
      </c>
    </row>
    <row r="96" spans="1:3" x14ac:dyDescent="0.2">
      <c r="A96" s="24">
        <v>465821</v>
      </c>
      <c r="B96" s="25">
        <v>729000</v>
      </c>
      <c r="C96" s="26">
        <f ca="1">TODAY()+218</f>
        <v>44609</v>
      </c>
    </row>
    <row r="97" spans="1:3" x14ac:dyDescent="0.2">
      <c r="A97" s="24">
        <v>6583</v>
      </c>
      <c r="B97" s="25">
        <v>555000</v>
      </c>
      <c r="C97" s="26">
        <f ca="1">TODAY()+112</f>
        <v>44503</v>
      </c>
    </row>
    <row r="98" spans="1:3" x14ac:dyDescent="0.2">
      <c r="A98" s="24">
        <v>419</v>
      </c>
      <c r="B98" s="25">
        <v>536000</v>
      </c>
      <c r="C98" s="26">
        <f ca="1">TODAY()+18</f>
        <v>44409</v>
      </c>
    </row>
    <row r="99" spans="1:3" x14ac:dyDescent="0.2">
      <c r="A99" s="24">
        <v>126451</v>
      </c>
      <c r="B99" s="25">
        <v>340000</v>
      </c>
      <c r="C99" s="26">
        <f ca="1">TODAY()+213</f>
        <v>44604</v>
      </c>
    </row>
    <row r="100" spans="1:3" x14ac:dyDescent="0.2">
      <c r="A100" s="24">
        <v>3352538</v>
      </c>
      <c r="B100" s="25">
        <v>260000</v>
      </c>
      <c r="C100" s="26">
        <f ca="1">TODAY()+178</f>
        <v>44569</v>
      </c>
    </row>
    <row r="101" spans="1:3" x14ac:dyDescent="0.2">
      <c r="A101" s="24">
        <v>398777</v>
      </c>
      <c r="B101" s="25">
        <v>1737000</v>
      </c>
      <c r="C101" s="26">
        <f ca="1">TODAY()+432</f>
        <v>44823</v>
      </c>
    </row>
    <row r="102" spans="1:3" x14ac:dyDescent="0.2">
      <c r="A102" s="24">
        <v>9906323</v>
      </c>
      <c r="B102" s="25">
        <v>3576000</v>
      </c>
      <c r="C102" s="26">
        <f ca="1">TODAY()+20</f>
        <v>44411</v>
      </c>
    </row>
    <row r="103" spans="1:3" x14ac:dyDescent="0.2">
      <c r="A103" s="24">
        <v>913439</v>
      </c>
      <c r="B103" s="25">
        <v>4000</v>
      </c>
      <c r="C103" s="26">
        <f ca="1">TODAY()+340</f>
        <v>44731</v>
      </c>
    </row>
    <row r="104" spans="1:3" x14ac:dyDescent="0.2">
      <c r="A104" s="24">
        <v>97634</v>
      </c>
      <c r="B104" s="25">
        <v>5445000</v>
      </c>
      <c r="C104" s="26">
        <f ca="1">TODAY()+142</f>
        <v>44533</v>
      </c>
    </row>
    <row r="105" spans="1:3" x14ac:dyDescent="0.2">
      <c r="A105" s="24">
        <v>49087</v>
      </c>
      <c r="B105" s="25">
        <v>599000</v>
      </c>
      <c r="C105" s="26">
        <f ca="1">TODAY()+250</f>
        <v>44641</v>
      </c>
    </row>
    <row r="106" spans="1:3" x14ac:dyDescent="0.2">
      <c r="A106" s="24">
        <v>64000</v>
      </c>
      <c r="B106" s="25">
        <v>149000</v>
      </c>
      <c r="C106" s="26">
        <f ca="1">TODAY()+322</f>
        <v>44713</v>
      </c>
    </row>
    <row r="107" spans="1:3" x14ac:dyDescent="0.2">
      <c r="A107" s="24">
        <v>3788</v>
      </c>
      <c r="B107" s="25">
        <v>627000</v>
      </c>
      <c r="C107" s="26">
        <f ca="1">TODAY()+86</f>
        <v>44477</v>
      </c>
    </row>
    <row r="108" spans="1:3" x14ac:dyDescent="0.2">
      <c r="A108" s="24">
        <v>5156</v>
      </c>
      <c r="B108" s="25">
        <v>4131000</v>
      </c>
      <c r="C108" s="26">
        <f ca="1">TODAY()+394</f>
        <v>44785</v>
      </c>
    </row>
    <row r="109" spans="1:3" x14ac:dyDescent="0.2">
      <c r="A109" s="24">
        <v>940</v>
      </c>
      <c r="B109" s="25">
        <v>2242000</v>
      </c>
      <c r="C109" s="26">
        <f ca="1">TODAY()+420</f>
        <v>44811</v>
      </c>
    </row>
    <row r="110" spans="1:3" x14ac:dyDescent="0.2">
      <c r="A110" s="24">
        <v>78189</v>
      </c>
      <c r="B110" s="25">
        <v>889000</v>
      </c>
      <c r="C110" s="26">
        <f ca="1">TODAY()+420</f>
        <v>44811</v>
      </c>
    </row>
    <row r="111" spans="1:3" x14ac:dyDescent="0.2">
      <c r="A111" s="24">
        <v>8711</v>
      </c>
      <c r="B111" s="25">
        <v>704000</v>
      </c>
      <c r="C111" s="26">
        <f ca="1">TODAY()+452</f>
        <v>44843</v>
      </c>
    </row>
    <row r="112" spans="1:3" x14ac:dyDescent="0.2">
      <c r="A112" s="24">
        <v>935606</v>
      </c>
      <c r="B112" s="25">
        <v>796000</v>
      </c>
      <c r="C112" s="26">
        <f ca="1">TODAY()+167</f>
        <v>44558</v>
      </c>
    </row>
    <row r="113" spans="1:3" x14ac:dyDescent="0.2">
      <c r="A113" s="24">
        <v>8966675</v>
      </c>
      <c r="B113" s="25">
        <v>502000</v>
      </c>
      <c r="C113" s="26">
        <f ca="1">TODAY()+42</f>
        <v>44433</v>
      </c>
    </row>
    <row r="114" spans="1:3" x14ac:dyDescent="0.2">
      <c r="A114" s="24">
        <v>505961</v>
      </c>
      <c r="B114" s="25">
        <v>3008000</v>
      </c>
      <c r="C114" s="26">
        <f ca="1">TODAY()+54</f>
        <v>44445</v>
      </c>
    </row>
    <row r="115" spans="1:3" x14ac:dyDescent="0.2">
      <c r="A115" s="24">
        <v>8696</v>
      </c>
      <c r="B115" s="25">
        <v>526000</v>
      </c>
      <c r="C115" s="26">
        <f ca="1">TODAY()+262</f>
        <v>44653</v>
      </c>
    </row>
    <row r="116" spans="1:3" x14ac:dyDescent="0.2">
      <c r="A116" s="24">
        <v>4</v>
      </c>
      <c r="B116" s="25">
        <v>910000</v>
      </c>
      <c r="C116" s="26">
        <f ca="1">TODAY()+253</f>
        <v>44644</v>
      </c>
    </row>
    <row r="117" spans="1:3" x14ac:dyDescent="0.2">
      <c r="A117" s="24">
        <v>357741</v>
      </c>
      <c r="B117" s="25">
        <v>367000</v>
      </c>
      <c r="C117" s="26">
        <f ca="1">TODAY()+234</f>
        <v>44625</v>
      </c>
    </row>
    <row r="118" spans="1:3" x14ac:dyDescent="0.2">
      <c r="A118" s="24">
        <v>6</v>
      </c>
      <c r="B118" s="25">
        <v>4999000</v>
      </c>
      <c r="C118" s="26">
        <f ca="1">TODAY()+132</f>
        <v>44523</v>
      </c>
    </row>
    <row r="119" spans="1:3" x14ac:dyDescent="0.2">
      <c r="A119" s="24">
        <v>603</v>
      </c>
      <c r="B119" s="25">
        <v>281000</v>
      </c>
      <c r="C119" s="26">
        <f ca="1">TODAY()+497</f>
        <v>44888</v>
      </c>
    </row>
    <row r="120" spans="1:3" x14ac:dyDescent="0.2">
      <c r="A120" s="24">
        <v>728204</v>
      </c>
      <c r="B120" s="25">
        <v>919000</v>
      </c>
      <c r="C120" s="26">
        <f ca="1">TODAY()+267</f>
        <v>44658</v>
      </c>
    </row>
    <row r="121" spans="1:3" x14ac:dyDescent="0.2">
      <c r="A121" s="24">
        <v>1961</v>
      </c>
      <c r="B121" s="25">
        <v>8248000</v>
      </c>
      <c r="C121" s="26">
        <f ca="1">TODAY()+338</f>
        <v>44729</v>
      </c>
    </row>
    <row r="122" spans="1:3" x14ac:dyDescent="0.2">
      <c r="A122" s="24">
        <v>75</v>
      </c>
      <c r="B122" s="25">
        <v>723000</v>
      </c>
      <c r="C122" s="26">
        <f ca="1">TODAY()+409</f>
        <v>44800</v>
      </c>
    </row>
    <row r="123" spans="1:3" x14ac:dyDescent="0.2">
      <c r="A123" s="24">
        <v>2471622</v>
      </c>
      <c r="B123" s="25">
        <v>9288000</v>
      </c>
      <c r="C123" s="26">
        <f ca="1">TODAY()+475</f>
        <v>44866</v>
      </c>
    </row>
    <row r="124" spans="1:3" x14ac:dyDescent="0.2">
      <c r="A124" s="24">
        <v>843903</v>
      </c>
      <c r="B124" s="25">
        <v>5783000</v>
      </c>
      <c r="C124" s="26">
        <f ca="1">TODAY()+457</f>
        <v>44848</v>
      </c>
    </row>
    <row r="125" spans="1:3" x14ac:dyDescent="0.2">
      <c r="A125" s="24">
        <v>98</v>
      </c>
      <c r="B125" s="25">
        <v>4304000</v>
      </c>
      <c r="C125" s="26">
        <f ca="1">TODAY()+414</f>
        <v>44805</v>
      </c>
    </row>
    <row r="126" spans="1:3" x14ac:dyDescent="0.2">
      <c r="A126" s="24">
        <v>40</v>
      </c>
      <c r="B126" s="25">
        <v>691000</v>
      </c>
      <c r="C126" s="26">
        <f ca="1">TODAY()+129</f>
        <v>44520</v>
      </c>
    </row>
    <row r="127" spans="1:3" x14ac:dyDescent="0.2">
      <c r="A127" s="24">
        <v>463</v>
      </c>
      <c r="B127" s="25">
        <v>335000</v>
      </c>
      <c r="C127" s="26">
        <f ca="1">TODAY()+475</f>
        <v>44866</v>
      </c>
    </row>
    <row r="128" spans="1:3" x14ac:dyDescent="0.2">
      <c r="A128" s="24">
        <v>26791</v>
      </c>
      <c r="B128" s="25">
        <v>393000</v>
      </c>
      <c r="C128" s="26">
        <f ca="1">TODAY()+160</f>
        <v>44551</v>
      </c>
    </row>
    <row r="129" spans="1:3" x14ac:dyDescent="0.2">
      <c r="A129" s="24">
        <v>28</v>
      </c>
      <c r="B129" s="25">
        <v>838000</v>
      </c>
      <c r="C129" s="26">
        <f ca="1">TODAY()+345</f>
        <v>44736</v>
      </c>
    </row>
    <row r="130" spans="1:3" x14ac:dyDescent="0.2">
      <c r="A130" s="24">
        <v>946</v>
      </c>
      <c r="B130" s="25">
        <v>702000</v>
      </c>
      <c r="C130" s="26">
        <f ca="1">TODAY()+482</f>
        <v>44873</v>
      </c>
    </row>
    <row r="131" spans="1:3" x14ac:dyDescent="0.2">
      <c r="A131" s="24">
        <v>29441</v>
      </c>
      <c r="B131" s="25">
        <v>567000</v>
      </c>
      <c r="C131" s="26">
        <f ca="1">TODAY()+250</f>
        <v>44641</v>
      </c>
    </row>
    <row r="132" spans="1:3" x14ac:dyDescent="0.2">
      <c r="A132" s="24">
        <v>7883519</v>
      </c>
      <c r="B132" s="25">
        <v>420000</v>
      </c>
      <c r="C132" s="26">
        <f ca="1">TODAY()+180</f>
        <v>44571</v>
      </c>
    </row>
    <row r="133" spans="1:3" x14ac:dyDescent="0.2">
      <c r="A133" s="24">
        <v>1509</v>
      </c>
      <c r="B133" s="25">
        <v>694000</v>
      </c>
      <c r="C133" s="26">
        <f ca="1">TODAY()+79</f>
        <v>44470</v>
      </c>
    </row>
    <row r="134" spans="1:3" x14ac:dyDescent="0.2">
      <c r="A134" s="24">
        <v>229</v>
      </c>
      <c r="B134" s="25">
        <v>7462000</v>
      </c>
      <c r="C134" s="26">
        <f ca="1">TODAY()+429</f>
        <v>44820</v>
      </c>
    </row>
    <row r="135" spans="1:3" x14ac:dyDescent="0.2">
      <c r="A135" s="24">
        <v>809381</v>
      </c>
      <c r="B135" s="25">
        <v>993000</v>
      </c>
      <c r="C135" s="26">
        <f ca="1">TODAY()+390</f>
        <v>44781</v>
      </c>
    </row>
    <row r="136" spans="1:3" x14ac:dyDescent="0.2">
      <c r="A136" s="24">
        <v>87998</v>
      </c>
      <c r="B136" s="25">
        <v>3159000</v>
      </c>
      <c r="C136" s="26">
        <f ca="1">TODAY()+430</f>
        <v>44821</v>
      </c>
    </row>
    <row r="137" spans="1:3" x14ac:dyDescent="0.2">
      <c r="A137" s="24">
        <v>6554691</v>
      </c>
      <c r="B137" s="25">
        <v>862000</v>
      </c>
      <c r="C137" s="26">
        <f ca="1">TODAY()+188</f>
        <v>44579</v>
      </c>
    </row>
    <row r="138" spans="1:3" x14ac:dyDescent="0.2">
      <c r="A138" s="24">
        <v>19</v>
      </c>
      <c r="B138" s="25">
        <v>213000</v>
      </c>
      <c r="C138" s="26">
        <f ca="1">TODAY()+82</f>
        <v>44473</v>
      </c>
    </row>
    <row r="139" spans="1:3" x14ac:dyDescent="0.2">
      <c r="A139" s="24">
        <v>503</v>
      </c>
      <c r="B139" s="25">
        <v>106000</v>
      </c>
      <c r="C139" s="26">
        <f ca="1">TODAY()+47</f>
        <v>44438</v>
      </c>
    </row>
    <row r="140" spans="1:3" x14ac:dyDescent="0.2">
      <c r="A140" s="24">
        <v>775191</v>
      </c>
      <c r="B140" s="25">
        <v>4417000</v>
      </c>
      <c r="C140" s="26">
        <f ca="1">TODAY()+240</f>
        <v>44631</v>
      </c>
    </row>
    <row r="141" spans="1:3" x14ac:dyDescent="0.2">
      <c r="A141" s="24">
        <v>25105</v>
      </c>
      <c r="B141" s="25">
        <v>6339000</v>
      </c>
      <c r="C141" s="26">
        <f ca="1">TODAY()+473</f>
        <v>44864</v>
      </c>
    </row>
    <row r="142" spans="1:3" x14ac:dyDescent="0.2">
      <c r="A142" s="24">
        <v>14974</v>
      </c>
      <c r="B142" s="25">
        <v>58000</v>
      </c>
      <c r="C142" s="26">
        <f ca="1">TODAY()+148</f>
        <v>44539</v>
      </c>
    </row>
    <row r="143" spans="1:3" x14ac:dyDescent="0.2">
      <c r="A143" s="24">
        <v>11502</v>
      </c>
      <c r="B143" s="25">
        <v>1882000</v>
      </c>
      <c r="C143" s="26">
        <f ca="1">TODAY()+471</f>
        <v>44862</v>
      </c>
    </row>
    <row r="144" spans="1:3" x14ac:dyDescent="0.2">
      <c r="A144" s="24">
        <v>4151</v>
      </c>
      <c r="B144" s="25">
        <v>5138000</v>
      </c>
      <c r="C144" s="26">
        <f ca="1">TODAY()+466</f>
        <v>44857</v>
      </c>
    </row>
    <row r="145" spans="1:3" x14ac:dyDescent="0.2">
      <c r="A145" s="24">
        <v>49678</v>
      </c>
      <c r="B145" s="25">
        <v>7425000</v>
      </c>
      <c r="C145" s="26">
        <f ca="1">TODAY()+405</f>
        <v>44796</v>
      </c>
    </row>
    <row r="146" spans="1:3" x14ac:dyDescent="0.2">
      <c r="A146" s="24">
        <v>40699</v>
      </c>
      <c r="B146" s="25">
        <v>2450000</v>
      </c>
      <c r="C146" s="26">
        <f ca="1">TODAY()+70</f>
        <v>44461</v>
      </c>
    </row>
    <row r="147" spans="1:3" x14ac:dyDescent="0.2">
      <c r="A147" s="24">
        <v>94</v>
      </c>
      <c r="B147" s="25">
        <v>978000</v>
      </c>
      <c r="C147" s="26">
        <f ca="1">TODAY()+162</f>
        <v>44553</v>
      </c>
    </row>
    <row r="148" spans="1:3" x14ac:dyDescent="0.2">
      <c r="A148" s="24">
        <v>109650</v>
      </c>
      <c r="B148" s="25">
        <v>2206000</v>
      </c>
      <c r="C148" s="26">
        <f ca="1">TODAY()+500</f>
        <v>44891</v>
      </c>
    </row>
    <row r="149" spans="1:3" x14ac:dyDescent="0.2">
      <c r="A149" s="24">
        <v>796</v>
      </c>
      <c r="B149" s="25">
        <v>235000</v>
      </c>
      <c r="C149" s="26">
        <f ca="1">TODAY()+375</f>
        <v>44766</v>
      </c>
    </row>
    <row r="150" spans="1:3" x14ac:dyDescent="0.2">
      <c r="A150" s="24">
        <v>3023696</v>
      </c>
      <c r="B150" s="25">
        <v>1915000</v>
      </c>
      <c r="C150" s="26">
        <f ca="1">TODAY()+280</f>
        <v>44671</v>
      </c>
    </row>
    <row r="151" spans="1:3" x14ac:dyDescent="0.2">
      <c r="A151" s="24">
        <v>4917090</v>
      </c>
      <c r="B151" s="25">
        <v>9189000</v>
      </c>
      <c r="C151" s="26">
        <f ca="1">TODAY()+81</f>
        <v>44472</v>
      </c>
    </row>
    <row r="152" spans="1:3" x14ac:dyDescent="0.2">
      <c r="A152" s="24">
        <v>96</v>
      </c>
      <c r="B152" s="25">
        <v>656000</v>
      </c>
      <c r="C152" s="26">
        <f ca="1">TODAY()+194</f>
        <v>44585</v>
      </c>
    </row>
    <row r="153" spans="1:3" x14ac:dyDescent="0.2">
      <c r="A153" s="24">
        <v>83</v>
      </c>
      <c r="B153" s="25">
        <v>4780000</v>
      </c>
      <c r="C153" s="26">
        <f ca="1">TODAY()+56</f>
        <v>44447</v>
      </c>
    </row>
    <row r="154" spans="1:3" x14ac:dyDescent="0.2">
      <c r="A154" s="24">
        <v>301</v>
      </c>
      <c r="B154" s="25">
        <v>5060000</v>
      </c>
      <c r="C154" s="26">
        <f ca="1">TODAY()+182</f>
        <v>44573</v>
      </c>
    </row>
    <row r="155" spans="1:3" x14ac:dyDescent="0.2">
      <c r="A155" s="24">
        <v>54</v>
      </c>
      <c r="B155" s="25">
        <v>3065000</v>
      </c>
      <c r="C155" s="26">
        <f ca="1">TODAY()+223</f>
        <v>44614</v>
      </c>
    </row>
    <row r="156" spans="1:3" x14ac:dyDescent="0.2">
      <c r="A156" s="24">
        <v>910805</v>
      </c>
      <c r="B156" s="25">
        <v>2256000</v>
      </c>
      <c r="C156" s="26">
        <f ca="1">TODAY()+216</f>
        <v>44607</v>
      </c>
    </row>
    <row r="157" spans="1:3" x14ac:dyDescent="0.2">
      <c r="A157" s="24">
        <v>3639</v>
      </c>
      <c r="B157" s="25">
        <v>7996000</v>
      </c>
      <c r="C157" s="26">
        <f ca="1">TODAY()+374</f>
        <v>44765</v>
      </c>
    </row>
    <row r="158" spans="1:3" x14ac:dyDescent="0.2">
      <c r="A158" s="24">
        <v>7598</v>
      </c>
      <c r="B158" s="25">
        <v>6228000</v>
      </c>
      <c r="C158" s="26">
        <f ca="1">TODAY()+496</f>
        <v>44887</v>
      </c>
    </row>
    <row r="159" spans="1:3" x14ac:dyDescent="0.2">
      <c r="A159" s="24">
        <v>36</v>
      </c>
      <c r="B159" s="25">
        <v>421000</v>
      </c>
      <c r="C159" s="26">
        <f ca="1">TODAY()+154</f>
        <v>44545</v>
      </c>
    </row>
    <row r="160" spans="1:3" x14ac:dyDescent="0.2">
      <c r="A160" s="24">
        <v>678248</v>
      </c>
      <c r="B160" s="25">
        <v>1246000</v>
      </c>
      <c r="C160" s="26">
        <f ca="1">TODAY()+281</f>
        <v>44672</v>
      </c>
    </row>
    <row r="161" spans="1:3" x14ac:dyDescent="0.2">
      <c r="A161" s="24">
        <v>77493</v>
      </c>
      <c r="B161" s="25">
        <v>703000</v>
      </c>
      <c r="C161" s="26">
        <f ca="1">TODAY()+437</f>
        <v>44828</v>
      </c>
    </row>
    <row r="162" spans="1:3" x14ac:dyDescent="0.2">
      <c r="A162" s="24">
        <v>1</v>
      </c>
      <c r="B162" s="25">
        <v>9008000</v>
      </c>
      <c r="C162" s="26">
        <f ca="1">TODAY()+500</f>
        <v>44891</v>
      </c>
    </row>
    <row r="163" spans="1:3" x14ac:dyDescent="0.2">
      <c r="A163" s="24">
        <v>8946575</v>
      </c>
      <c r="B163" s="25">
        <v>2710000</v>
      </c>
      <c r="C163" s="26">
        <f ca="1">TODAY()+183</f>
        <v>44574</v>
      </c>
    </row>
    <row r="164" spans="1:3" x14ac:dyDescent="0.2">
      <c r="A164" s="24">
        <v>1771</v>
      </c>
      <c r="B164" s="25">
        <v>69000</v>
      </c>
      <c r="C164" s="26">
        <f ca="1">TODAY()+268</f>
        <v>44659</v>
      </c>
    </row>
    <row r="165" spans="1:3" x14ac:dyDescent="0.2">
      <c r="A165" s="24">
        <v>33814</v>
      </c>
      <c r="B165" s="25">
        <v>610000</v>
      </c>
      <c r="C165" s="26">
        <f ca="1">TODAY()+99</f>
        <v>44490</v>
      </c>
    </row>
    <row r="166" spans="1:3" x14ac:dyDescent="0.2">
      <c r="A166" s="24">
        <v>52</v>
      </c>
      <c r="B166" s="25">
        <v>966000</v>
      </c>
      <c r="C166" s="26">
        <f ca="1">TODAY()+387</f>
        <v>44778</v>
      </c>
    </row>
    <row r="167" spans="1:3" x14ac:dyDescent="0.2">
      <c r="A167" s="24">
        <v>871</v>
      </c>
      <c r="B167" s="25">
        <v>4654000</v>
      </c>
      <c r="C167" s="26">
        <f ca="1">TODAY()+215</f>
        <v>44606</v>
      </c>
    </row>
    <row r="168" spans="1:3" x14ac:dyDescent="0.2">
      <c r="A168" s="24">
        <v>25044</v>
      </c>
      <c r="B168" s="25">
        <v>4944000</v>
      </c>
      <c r="C168" s="26">
        <f ca="1">TODAY()+200</f>
        <v>44591</v>
      </c>
    </row>
    <row r="169" spans="1:3" x14ac:dyDescent="0.2">
      <c r="A169" s="24">
        <v>271</v>
      </c>
      <c r="B169" s="25">
        <v>5973000</v>
      </c>
      <c r="C169" s="26">
        <f ca="1">TODAY()+476</f>
        <v>44867</v>
      </c>
    </row>
    <row r="170" spans="1:3" x14ac:dyDescent="0.2">
      <c r="A170" s="24">
        <v>168</v>
      </c>
      <c r="B170" s="25">
        <v>3155000</v>
      </c>
      <c r="C170" s="26">
        <f ca="1">TODAY()+127</f>
        <v>44518</v>
      </c>
    </row>
    <row r="171" spans="1:3" x14ac:dyDescent="0.2">
      <c r="A171" s="24">
        <v>992307</v>
      </c>
      <c r="B171" s="25">
        <v>911000</v>
      </c>
      <c r="C171" s="26">
        <f ca="1">TODAY()+258</f>
        <v>44649</v>
      </c>
    </row>
    <row r="172" spans="1:3" x14ac:dyDescent="0.2">
      <c r="A172" s="24">
        <v>7323243</v>
      </c>
      <c r="B172" s="25">
        <v>5577000</v>
      </c>
      <c r="C172" s="26">
        <f ca="1">TODAY()+57</f>
        <v>44448</v>
      </c>
    </row>
    <row r="173" spans="1:3" x14ac:dyDescent="0.2">
      <c r="A173" s="24">
        <v>84816</v>
      </c>
      <c r="B173" s="25">
        <v>434000</v>
      </c>
      <c r="C173" s="26">
        <f ca="1">TODAY()+388</f>
        <v>44779</v>
      </c>
    </row>
    <row r="174" spans="1:3" x14ac:dyDescent="0.2">
      <c r="A174" s="24">
        <v>87903</v>
      </c>
      <c r="B174" s="25">
        <v>9499000</v>
      </c>
      <c r="C174" s="26">
        <f ca="1">TODAY()+60</f>
        <v>44451</v>
      </c>
    </row>
    <row r="175" spans="1:3" x14ac:dyDescent="0.2">
      <c r="A175" s="24">
        <v>550826</v>
      </c>
      <c r="B175" s="25">
        <v>5425000</v>
      </c>
      <c r="C175" s="26">
        <f ca="1">TODAY()+316</f>
        <v>44707</v>
      </c>
    </row>
    <row r="176" spans="1:3" x14ac:dyDescent="0.2">
      <c r="A176" s="24">
        <v>4120</v>
      </c>
      <c r="B176" s="25">
        <v>608000</v>
      </c>
      <c r="C176" s="26">
        <f ca="1">TODAY()+383</f>
        <v>44774</v>
      </c>
    </row>
    <row r="177" spans="1:3" x14ac:dyDescent="0.2">
      <c r="A177" s="24">
        <v>661</v>
      </c>
      <c r="B177" s="25">
        <v>5530000</v>
      </c>
      <c r="C177" s="26">
        <f ca="1">TODAY()+459</f>
        <v>44850</v>
      </c>
    </row>
    <row r="178" spans="1:3" x14ac:dyDescent="0.2">
      <c r="A178" s="24">
        <v>54</v>
      </c>
      <c r="B178" s="25">
        <v>7373000</v>
      </c>
      <c r="C178" s="26">
        <f ca="1">TODAY()+328</f>
        <v>44719</v>
      </c>
    </row>
    <row r="179" spans="1:3" x14ac:dyDescent="0.2">
      <c r="A179" s="24">
        <v>7760</v>
      </c>
      <c r="B179" s="25">
        <v>300000</v>
      </c>
      <c r="C179" s="26">
        <f ca="1">TODAY()+236</f>
        <v>44627</v>
      </c>
    </row>
    <row r="180" spans="1:3" x14ac:dyDescent="0.2">
      <c r="A180" s="24">
        <v>40</v>
      </c>
      <c r="B180" s="25">
        <v>6501000</v>
      </c>
      <c r="C180" s="26">
        <f ca="1">TODAY()+297</f>
        <v>44688</v>
      </c>
    </row>
    <row r="181" spans="1:3" x14ac:dyDescent="0.2">
      <c r="A181" s="24">
        <v>1685</v>
      </c>
      <c r="B181" s="25">
        <v>8552000</v>
      </c>
      <c r="C181" s="26">
        <f ca="1">TODAY()+317</f>
        <v>44708</v>
      </c>
    </row>
    <row r="182" spans="1:3" x14ac:dyDescent="0.2">
      <c r="A182" s="24">
        <v>800796</v>
      </c>
      <c r="B182" s="25">
        <v>6113000</v>
      </c>
      <c r="C182" s="26">
        <f ca="1">TODAY()+221</f>
        <v>44612</v>
      </c>
    </row>
    <row r="183" spans="1:3" x14ac:dyDescent="0.2">
      <c r="A183" s="24">
        <v>31137</v>
      </c>
      <c r="B183" s="25">
        <v>434000</v>
      </c>
      <c r="C183" s="26">
        <f ca="1">TODAY()+38</f>
        <v>44429</v>
      </c>
    </row>
    <row r="184" spans="1:3" x14ac:dyDescent="0.2">
      <c r="A184" s="24">
        <v>621547</v>
      </c>
      <c r="B184" s="25">
        <v>8449000</v>
      </c>
      <c r="C184" s="26">
        <f ca="1">TODAY()+15</f>
        <v>44406</v>
      </c>
    </row>
    <row r="185" spans="1:3" x14ac:dyDescent="0.2">
      <c r="A185" s="24">
        <v>385427</v>
      </c>
      <c r="B185" s="25">
        <v>931000</v>
      </c>
      <c r="C185" s="26">
        <f ca="1">TODAY()+436</f>
        <v>44827</v>
      </c>
    </row>
    <row r="186" spans="1:3" x14ac:dyDescent="0.2">
      <c r="A186" s="24">
        <v>665973</v>
      </c>
      <c r="B186" s="25">
        <v>228000</v>
      </c>
      <c r="C186" s="26">
        <f ca="1">TODAY()+462</f>
        <v>44853</v>
      </c>
    </row>
    <row r="187" spans="1:3" x14ac:dyDescent="0.2">
      <c r="A187" s="24">
        <v>29</v>
      </c>
      <c r="B187" s="25">
        <v>5772000</v>
      </c>
      <c r="C187" s="26">
        <f ca="1">TODAY()+20</f>
        <v>44411</v>
      </c>
    </row>
    <row r="188" spans="1:3" x14ac:dyDescent="0.2">
      <c r="A188" s="24">
        <v>2038136</v>
      </c>
      <c r="B188" s="25">
        <v>9515000</v>
      </c>
      <c r="C188" s="26">
        <f ca="1">TODAY()+192</f>
        <v>44583</v>
      </c>
    </row>
    <row r="189" spans="1:3" x14ac:dyDescent="0.2">
      <c r="A189" s="24">
        <v>3984</v>
      </c>
      <c r="B189" s="25">
        <v>30000</v>
      </c>
      <c r="C189" s="26">
        <f ca="1">TODAY()+353</f>
        <v>44744</v>
      </c>
    </row>
    <row r="190" spans="1:3" x14ac:dyDescent="0.2">
      <c r="A190" s="24">
        <v>82</v>
      </c>
      <c r="B190" s="25">
        <v>9370000</v>
      </c>
      <c r="C190" s="26">
        <f ca="1">TODAY()+441</f>
        <v>44832</v>
      </c>
    </row>
    <row r="191" spans="1:3" x14ac:dyDescent="0.2">
      <c r="A191" s="24">
        <v>437</v>
      </c>
      <c r="B191" s="25">
        <v>595000</v>
      </c>
      <c r="C191" s="26">
        <f ca="1">TODAY()+131</f>
        <v>44522</v>
      </c>
    </row>
    <row r="192" spans="1:3" x14ac:dyDescent="0.2">
      <c r="A192" s="24">
        <v>617471</v>
      </c>
      <c r="B192" s="25">
        <v>4102000</v>
      </c>
      <c r="C192" s="26">
        <f ca="1">TODAY()+421</f>
        <v>44812</v>
      </c>
    </row>
    <row r="193" spans="1:3" x14ac:dyDescent="0.2">
      <c r="A193" s="24">
        <v>317109</v>
      </c>
      <c r="B193" s="25">
        <v>1421000</v>
      </c>
      <c r="C193" s="26">
        <f ca="1">TODAY()+298</f>
        <v>44689</v>
      </c>
    </row>
    <row r="194" spans="1:3" x14ac:dyDescent="0.2">
      <c r="A194" s="24">
        <v>1175360</v>
      </c>
      <c r="B194" s="25">
        <v>2510000</v>
      </c>
      <c r="C194" s="26">
        <f ca="1">TODAY()+172</f>
        <v>44563</v>
      </c>
    </row>
    <row r="195" spans="1:3" x14ac:dyDescent="0.2">
      <c r="A195" s="24">
        <v>46009</v>
      </c>
      <c r="B195" s="25">
        <v>974000</v>
      </c>
      <c r="C195" s="26">
        <f ca="1">TODAY()+387</f>
        <v>44778</v>
      </c>
    </row>
    <row r="196" spans="1:3" x14ac:dyDescent="0.2">
      <c r="A196" s="24">
        <v>6981</v>
      </c>
      <c r="B196" s="25">
        <v>6347000</v>
      </c>
      <c r="C196" s="26">
        <f ca="1">TODAY()+341</f>
        <v>44732</v>
      </c>
    </row>
    <row r="197" spans="1:3" x14ac:dyDescent="0.2">
      <c r="A197" s="24">
        <v>8305</v>
      </c>
      <c r="B197" s="25">
        <v>33000</v>
      </c>
      <c r="C197" s="26">
        <f ca="1">TODAY()+454</f>
        <v>44845</v>
      </c>
    </row>
    <row r="198" spans="1:3" x14ac:dyDescent="0.2">
      <c r="A198" s="24">
        <v>131</v>
      </c>
      <c r="B198" s="25">
        <v>1714000</v>
      </c>
      <c r="C198" s="26">
        <f ca="1">TODAY()+385</f>
        <v>44776</v>
      </c>
    </row>
    <row r="199" spans="1:3" x14ac:dyDescent="0.2">
      <c r="A199" s="24">
        <v>135965</v>
      </c>
      <c r="B199" s="25">
        <v>195000</v>
      </c>
      <c r="C199" s="26">
        <f ca="1">TODAY()+249</f>
        <v>44640</v>
      </c>
    </row>
    <row r="200" spans="1:3" x14ac:dyDescent="0.2">
      <c r="A200" s="24">
        <v>97746</v>
      </c>
      <c r="B200" s="25">
        <v>7342000</v>
      </c>
      <c r="C200" s="26">
        <f ca="1">TODAY()+165</f>
        <v>44556</v>
      </c>
    </row>
    <row r="201" spans="1:3" x14ac:dyDescent="0.2">
      <c r="A201" s="24">
        <v>7295652</v>
      </c>
      <c r="B201" s="25">
        <v>622000</v>
      </c>
      <c r="C201" s="26">
        <f ca="1">TODAY()+232</f>
        <v>44623</v>
      </c>
    </row>
    <row r="202" spans="1:3" x14ac:dyDescent="0.2">
      <c r="A202" s="24">
        <v>1120967</v>
      </c>
      <c r="B202" s="25">
        <v>3348000</v>
      </c>
      <c r="C202" s="26">
        <f ca="1">TODAY()+223</f>
        <v>44614</v>
      </c>
    </row>
    <row r="203" spans="1:3" x14ac:dyDescent="0.2">
      <c r="A203" s="24">
        <v>72337</v>
      </c>
      <c r="B203" s="25">
        <v>1698000</v>
      </c>
      <c r="C203" s="26">
        <f ca="1">TODAY()+64</f>
        <v>44455</v>
      </c>
    </row>
    <row r="204" spans="1:3" x14ac:dyDescent="0.2">
      <c r="A204" s="24">
        <v>7776052</v>
      </c>
      <c r="B204" s="25">
        <v>112000</v>
      </c>
      <c r="C204" s="26">
        <f ca="1">TODAY()+147</f>
        <v>44538</v>
      </c>
    </row>
    <row r="205" spans="1:3" x14ac:dyDescent="0.2">
      <c r="A205" s="24">
        <v>934</v>
      </c>
      <c r="B205" s="25">
        <v>509000</v>
      </c>
      <c r="C205" s="26">
        <f ca="1">TODAY()+29</f>
        <v>44420</v>
      </c>
    </row>
    <row r="206" spans="1:3" x14ac:dyDescent="0.2">
      <c r="A206" s="24">
        <v>203751</v>
      </c>
      <c r="B206" s="25">
        <v>248000</v>
      </c>
      <c r="C206" s="26">
        <f ca="1">TODAY()+12</f>
        <v>44403</v>
      </c>
    </row>
    <row r="207" spans="1:3" x14ac:dyDescent="0.2">
      <c r="A207" s="24">
        <v>408</v>
      </c>
      <c r="B207" s="25">
        <v>765000</v>
      </c>
      <c r="C207" s="26">
        <f ca="1">TODAY()+427</f>
        <v>44818</v>
      </c>
    </row>
    <row r="208" spans="1:3" x14ac:dyDescent="0.2">
      <c r="A208" s="24">
        <v>99</v>
      </c>
      <c r="B208" s="25">
        <v>203000</v>
      </c>
      <c r="C208" s="26">
        <f ca="1">TODAY()+264</f>
        <v>44655</v>
      </c>
    </row>
    <row r="209" spans="1:3" x14ac:dyDescent="0.2">
      <c r="A209" s="24">
        <v>69</v>
      </c>
      <c r="B209" s="25">
        <v>5590000</v>
      </c>
      <c r="C209" s="26">
        <f ca="1">TODAY()+137</f>
        <v>44528</v>
      </c>
    </row>
    <row r="210" spans="1:3" x14ac:dyDescent="0.2">
      <c r="A210" s="24">
        <v>620</v>
      </c>
      <c r="B210" s="25">
        <v>3382000</v>
      </c>
      <c r="C210" s="26">
        <f ca="1">TODAY()+452</f>
        <v>44843</v>
      </c>
    </row>
    <row r="211" spans="1:3" x14ac:dyDescent="0.2">
      <c r="A211" s="24">
        <v>1046</v>
      </c>
      <c r="B211" s="25">
        <v>6425000</v>
      </c>
      <c r="C211" s="26">
        <f ca="1">TODAY()+236</f>
        <v>44627</v>
      </c>
    </row>
    <row r="212" spans="1:3" x14ac:dyDescent="0.2">
      <c r="A212" s="24">
        <v>229919</v>
      </c>
      <c r="B212" s="25">
        <v>929000</v>
      </c>
      <c r="C212" s="26">
        <f ca="1">TODAY()+492</f>
        <v>44883</v>
      </c>
    </row>
    <row r="213" spans="1:3" x14ac:dyDescent="0.2">
      <c r="A213" s="24">
        <v>67203</v>
      </c>
      <c r="B213" s="25">
        <v>947000</v>
      </c>
      <c r="C213" s="26">
        <f ca="1">TODAY()+126</f>
        <v>44517</v>
      </c>
    </row>
    <row r="214" spans="1:3" x14ac:dyDescent="0.2">
      <c r="A214" s="24">
        <v>5202</v>
      </c>
      <c r="B214" s="25">
        <v>464000</v>
      </c>
      <c r="C214" s="26">
        <f ca="1">TODAY()+223</f>
        <v>44614</v>
      </c>
    </row>
    <row r="215" spans="1:3" x14ac:dyDescent="0.2">
      <c r="A215" s="24">
        <v>818857</v>
      </c>
      <c r="B215" s="25">
        <v>676000</v>
      </c>
      <c r="C215" s="26">
        <f ca="1">TODAY()+480</f>
        <v>44871</v>
      </c>
    </row>
    <row r="216" spans="1:3" x14ac:dyDescent="0.2">
      <c r="A216" s="24">
        <v>9333300</v>
      </c>
      <c r="B216" s="25">
        <v>580000</v>
      </c>
      <c r="C216" s="26">
        <f ca="1">TODAY()+310</f>
        <v>44701</v>
      </c>
    </row>
    <row r="217" spans="1:3" x14ac:dyDescent="0.2">
      <c r="A217" s="24">
        <v>16764</v>
      </c>
      <c r="B217" s="25">
        <v>197000</v>
      </c>
      <c r="C217" s="26">
        <f ca="1">TODAY()+36</f>
        <v>44427</v>
      </c>
    </row>
    <row r="218" spans="1:3" x14ac:dyDescent="0.2">
      <c r="A218" s="24">
        <v>115372</v>
      </c>
      <c r="B218" s="25">
        <v>6770000</v>
      </c>
      <c r="C218" s="26">
        <f ca="1">TODAY()+402</f>
        <v>44793</v>
      </c>
    </row>
    <row r="219" spans="1:3" x14ac:dyDescent="0.2">
      <c r="A219" s="24">
        <v>0</v>
      </c>
      <c r="B219" s="25">
        <v>722000</v>
      </c>
      <c r="C219" s="26">
        <f ca="1">TODAY()+231</f>
        <v>44622</v>
      </c>
    </row>
    <row r="220" spans="1:3" x14ac:dyDescent="0.2">
      <c r="A220" s="24">
        <v>461</v>
      </c>
      <c r="B220" s="25">
        <v>126000</v>
      </c>
      <c r="C220" s="26">
        <f ca="1">TODAY()+182</f>
        <v>44573</v>
      </c>
    </row>
    <row r="221" spans="1:3" x14ac:dyDescent="0.2">
      <c r="A221" s="24">
        <v>6853</v>
      </c>
      <c r="B221" s="25">
        <v>313000</v>
      </c>
      <c r="C221" s="26">
        <f ca="1">TODAY()+219</f>
        <v>44610</v>
      </c>
    </row>
    <row r="222" spans="1:3" x14ac:dyDescent="0.2">
      <c r="A222" s="24">
        <v>9381</v>
      </c>
      <c r="B222" s="25">
        <v>444000</v>
      </c>
      <c r="C222" s="26">
        <f ca="1">TODAY()+237</f>
        <v>44628</v>
      </c>
    </row>
    <row r="223" spans="1:3" x14ac:dyDescent="0.2">
      <c r="A223" s="24">
        <v>790152</v>
      </c>
      <c r="B223" s="25">
        <v>5116000</v>
      </c>
      <c r="C223" s="26">
        <f ca="1">TODAY()+161</f>
        <v>44552</v>
      </c>
    </row>
    <row r="224" spans="1:3" x14ac:dyDescent="0.2">
      <c r="A224" s="24">
        <v>86</v>
      </c>
      <c r="B224" s="25">
        <v>207000</v>
      </c>
      <c r="C224" s="26">
        <f ca="1">TODAY()+365</f>
        <v>44756</v>
      </c>
    </row>
    <row r="225" spans="1:3" x14ac:dyDescent="0.2">
      <c r="A225" s="24">
        <v>969</v>
      </c>
      <c r="B225" s="25">
        <v>1923000</v>
      </c>
      <c r="C225" s="26">
        <f ca="1">TODAY()+284</f>
        <v>44675</v>
      </c>
    </row>
    <row r="226" spans="1:3" x14ac:dyDescent="0.2">
      <c r="A226" s="24">
        <v>59</v>
      </c>
      <c r="B226" s="25">
        <v>323000</v>
      </c>
      <c r="C226" s="26">
        <f ca="1">TODAY()+49</f>
        <v>44440</v>
      </c>
    </row>
    <row r="227" spans="1:3" x14ac:dyDescent="0.2">
      <c r="A227" s="24">
        <v>81634</v>
      </c>
      <c r="B227" s="25">
        <v>422000</v>
      </c>
      <c r="C227" s="26">
        <f ca="1">TODAY()+192</f>
        <v>44583</v>
      </c>
    </row>
    <row r="228" spans="1:3" x14ac:dyDescent="0.2">
      <c r="A228" s="24">
        <v>83</v>
      </c>
      <c r="B228" s="25">
        <v>194000</v>
      </c>
      <c r="C228" s="26">
        <f ca="1">TODAY()+13</f>
        <v>44404</v>
      </c>
    </row>
    <row r="229" spans="1:3" x14ac:dyDescent="0.2">
      <c r="A229" s="24">
        <v>672966</v>
      </c>
      <c r="B229" s="25">
        <v>543000</v>
      </c>
      <c r="C229" s="26">
        <f ca="1">TODAY()+136</f>
        <v>44527</v>
      </c>
    </row>
    <row r="230" spans="1:3" x14ac:dyDescent="0.2">
      <c r="A230" s="24">
        <v>9788150</v>
      </c>
      <c r="B230" s="25">
        <v>268000</v>
      </c>
      <c r="C230" s="26">
        <f ca="1">TODAY()+46</f>
        <v>44437</v>
      </c>
    </row>
    <row r="231" spans="1:3" x14ac:dyDescent="0.2">
      <c r="A231" s="24">
        <v>5264356</v>
      </c>
      <c r="B231" s="25">
        <v>313000</v>
      </c>
      <c r="C231" s="26">
        <f ca="1">TODAY()+241</f>
        <v>44632</v>
      </c>
    </row>
    <row r="232" spans="1:3" x14ac:dyDescent="0.2">
      <c r="A232" s="24">
        <v>600949</v>
      </c>
      <c r="B232" s="25">
        <v>284000</v>
      </c>
      <c r="C232" s="26">
        <f ca="1">TODAY()+174</f>
        <v>44565</v>
      </c>
    </row>
    <row r="233" spans="1:3" x14ac:dyDescent="0.2">
      <c r="A233" s="24">
        <v>5646148</v>
      </c>
      <c r="B233" s="25">
        <v>6416000</v>
      </c>
      <c r="C233" s="26">
        <f ca="1">TODAY()+85</f>
        <v>44476</v>
      </c>
    </row>
    <row r="234" spans="1:3" x14ac:dyDescent="0.2">
      <c r="A234" s="24">
        <v>73441</v>
      </c>
      <c r="B234" s="25">
        <v>116000</v>
      </c>
      <c r="C234" s="26">
        <f ca="1">TODAY()+72</f>
        <v>44463</v>
      </c>
    </row>
    <row r="235" spans="1:3" x14ac:dyDescent="0.2">
      <c r="A235" s="24">
        <v>52576</v>
      </c>
      <c r="B235" s="25">
        <v>1830000</v>
      </c>
      <c r="C235" s="26">
        <f ca="1">TODAY()+173</f>
        <v>44564</v>
      </c>
    </row>
    <row r="236" spans="1:3" x14ac:dyDescent="0.2">
      <c r="A236" s="24">
        <v>25</v>
      </c>
      <c r="B236" s="25">
        <v>310000</v>
      </c>
      <c r="C236" s="26">
        <f ca="1">TODAY()+291</f>
        <v>44682</v>
      </c>
    </row>
    <row r="237" spans="1:3" x14ac:dyDescent="0.2">
      <c r="A237" s="24">
        <v>630933</v>
      </c>
      <c r="B237" s="25">
        <v>4190000</v>
      </c>
      <c r="C237" s="26">
        <f ca="1">TODAY()+495</f>
        <v>44886</v>
      </c>
    </row>
    <row r="238" spans="1:3" x14ac:dyDescent="0.2">
      <c r="A238" s="24">
        <v>3549713</v>
      </c>
      <c r="B238" s="25">
        <v>924000</v>
      </c>
      <c r="C238" s="26">
        <f ca="1">TODAY()+313</f>
        <v>44704</v>
      </c>
    </row>
    <row r="239" spans="1:3" x14ac:dyDescent="0.2">
      <c r="A239" s="24">
        <v>92048</v>
      </c>
      <c r="B239" s="25">
        <v>1779000</v>
      </c>
      <c r="C239" s="26">
        <f ca="1">TODAY()+354</f>
        <v>44745</v>
      </c>
    </row>
    <row r="240" spans="1:3" x14ac:dyDescent="0.2">
      <c r="A240" s="24">
        <v>7925</v>
      </c>
      <c r="B240" s="25">
        <v>2120000</v>
      </c>
      <c r="C240" s="26">
        <f ca="1">TODAY()+394</f>
        <v>44785</v>
      </c>
    </row>
    <row r="241" spans="1:3" x14ac:dyDescent="0.2">
      <c r="A241" s="24">
        <v>84695</v>
      </c>
      <c r="B241" s="25">
        <v>8392000</v>
      </c>
      <c r="C241" s="26">
        <f ca="1">TODAY()+227</f>
        <v>44618</v>
      </c>
    </row>
    <row r="242" spans="1:3" x14ac:dyDescent="0.2">
      <c r="A242" s="24">
        <v>569</v>
      </c>
      <c r="B242" s="25">
        <v>381000</v>
      </c>
      <c r="C242" s="26">
        <f ca="1">TODAY()+285</f>
        <v>44676</v>
      </c>
    </row>
    <row r="243" spans="1:3" x14ac:dyDescent="0.2">
      <c r="A243" s="24">
        <v>451</v>
      </c>
      <c r="B243" s="25">
        <v>180000</v>
      </c>
      <c r="C243" s="26">
        <f ca="1">TODAY()+26</f>
        <v>44417</v>
      </c>
    </row>
    <row r="244" spans="1:3" x14ac:dyDescent="0.2">
      <c r="A244" s="24">
        <v>59</v>
      </c>
      <c r="B244" s="25">
        <v>732000</v>
      </c>
      <c r="C244" s="26">
        <f ca="1">TODAY()+63</f>
        <v>44454</v>
      </c>
    </row>
    <row r="245" spans="1:3" x14ac:dyDescent="0.2">
      <c r="A245" s="24">
        <v>382</v>
      </c>
      <c r="B245" s="25">
        <v>178000</v>
      </c>
      <c r="C245" s="26">
        <f ca="1">TODAY()+377</f>
        <v>44768</v>
      </c>
    </row>
    <row r="246" spans="1:3" x14ac:dyDescent="0.2">
      <c r="A246" s="24">
        <v>919430</v>
      </c>
      <c r="B246" s="25">
        <v>9517000</v>
      </c>
      <c r="C246" s="26">
        <f ca="1">TODAY()+211</f>
        <v>44602</v>
      </c>
    </row>
    <row r="247" spans="1:3" x14ac:dyDescent="0.2">
      <c r="A247" s="24">
        <v>42</v>
      </c>
      <c r="B247" s="25">
        <v>912000</v>
      </c>
      <c r="C247" s="26">
        <f ca="1">TODAY()+426</f>
        <v>44817</v>
      </c>
    </row>
    <row r="248" spans="1:3" x14ac:dyDescent="0.2">
      <c r="A248" s="24">
        <v>135777</v>
      </c>
      <c r="B248" s="25">
        <v>604000</v>
      </c>
      <c r="C248" s="26">
        <f ca="1">TODAY()+238</f>
        <v>44629</v>
      </c>
    </row>
    <row r="249" spans="1:3" x14ac:dyDescent="0.2">
      <c r="A249" s="24">
        <v>1915</v>
      </c>
      <c r="B249" s="25">
        <v>362000</v>
      </c>
      <c r="C249" s="26">
        <f ca="1">TODAY()+294</f>
        <v>44685</v>
      </c>
    </row>
    <row r="250" spans="1:3" x14ac:dyDescent="0.2">
      <c r="A250" s="24">
        <v>4340</v>
      </c>
      <c r="B250" s="25">
        <v>430000</v>
      </c>
      <c r="C250" s="26">
        <f ca="1">TODAY()+39</f>
        <v>44430</v>
      </c>
    </row>
    <row r="251" spans="1:3" x14ac:dyDescent="0.2">
      <c r="A251" s="24">
        <v>103</v>
      </c>
      <c r="B251" s="25">
        <v>9611000</v>
      </c>
      <c r="C251" s="26">
        <f ca="1">TODAY()+296</f>
        <v>44687</v>
      </c>
    </row>
    <row r="252" spans="1:3" x14ac:dyDescent="0.2">
      <c r="A252" s="24">
        <v>536</v>
      </c>
      <c r="B252" s="25">
        <v>139000</v>
      </c>
      <c r="C252" s="26">
        <f ca="1">TODAY()+267</f>
        <v>44658</v>
      </c>
    </row>
    <row r="253" spans="1:3" x14ac:dyDescent="0.2">
      <c r="A253" s="24">
        <v>957205</v>
      </c>
      <c r="B253" s="25">
        <v>7292000</v>
      </c>
      <c r="C253" s="26">
        <f ca="1">TODAY()+127</f>
        <v>44518</v>
      </c>
    </row>
    <row r="254" spans="1:3" x14ac:dyDescent="0.2">
      <c r="A254" s="24">
        <v>7429</v>
      </c>
      <c r="B254" s="25">
        <v>6764000</v>
      </c>
      <c r="C254" s="26">
        <f ca="1">TODAY()+303</f>
        <v>44694</v>
      </c>
    </row>
    <row r="255" spans="1:3" x14ac:dyDescent="0.2">
      <c r="A255" s="24">
        <v>210</v>
      </c>
      <c r="B255" s="25">
        <v>4854000</v>
      </c>
      <c r="C255" s="26">
        <f ca="1">TODAY()+67</f>
        <v>44458</v>
      </c>
    </row>
    <row r="256" spans="1:3" x14ac:dyDescent="0.2">
      <c r="A256" s="24">
        <v>27771</v>
      </c>
      <c r="B256" s="25">
        <v>1245000</v>
      </c>
      <c r="C256" s="26">
        <f ca="1">TODAY()+476</f>
        <v>44867</v>
      </c>
    </row>
    <row r="257" spans="1:3" x14ac:dyDescent="0.2">
      <c r="A257" s="24">
        <v>945</v>
      </c>
      <c r="B257" s="25">
        <v>745000</v>
      </c>
      <c r="C257" s="26">
        <f ca="1">TODAY()+178</f>
        <v>44569</v>
      </c>
    </row>
    <row r="258" spans="1:3" x14ac:dyDescent="0.2">
      <c r="A258" s="24">
        <v>54</v>
      </c>
      <c r="B258" s="25">
        <v>9584000</v>
      </c>
      <c r="C258" s="26">
        <f ca="1">TODAY()+408</f>
        <v>44799</v>
      </c>
    </row>
    <row r="259" spans="1:3" x14ac:dyDescent="0.2">
      <c r="A259" s="24">
        <v>86</v>
      </c>
      <c r="B259" s="25">
        <v>6936000</v>
      </c>
      <c r="C259" s="26">
        <f ca="1">TODAY()+172</f>
        <v>44563</v>
      </c>
    </row>
    <row r="260" spans="1:3" x14ac:dyDescent="0.2">
      <c r="A260" s="24">
        <v>1766</v>
      </c>
      <c r="B260" s="25">
        <v>6644000</v>
      </c>
      <c r="C260" s="26">
        <f ca="1">TODAY()+228</f>
        <v>44619</v>
      </c>
    </row>
    <row r="261" spans="1:3" x14ac:dyDescent="0.2">
      <c r="A261" s="24">
        <v>1244778</v>
      </c>
      <c r="B261" s="25">
        <v>40000</v>
      </c>
      <c r="C261" s="26">
        <f ca="1">TODAY()+150</f>
        <v>44541</v>
      </c>
    </row>
    <row r="262" spans="1:3" x14ac:dyDescent="0.2">
      <c r="A262" s="24">
        <v>2758</v>
      </c>
      <c r="B262" s="25">
        <v>718000</v>
      </c>
      <c r="C262" s="26">
        <f ca="1">TODAY()+104</f>
        <v>44495</v>
      </c>
    </row>
    <row r="263" spans="1:3" x14ac:dyDescent="0.2">
      <c r="A263" s="24">
        <v>680036</v>
      </c>
      <c r="B263" s="25">
        <v>4351000</v>
      </c>
      <c r="C263" s="26">
        <f ca="1">TODAY()+433</f>
        <v>44824</v>
      </c>
    </row>
    <row r="264" spans="1:3" x14ac:dyDescent="0.2">
      <c r="A264" s="24">
        <v>259448</v>
      </c>
      <c r="B264" s="25">
        <v>8875000</v>
      </c>
      <c r="C264" s="26">
        <f ca="1">TODAY()+392</f>
        <v>44783</v>
      </c>
    </row>
    <row r="265" spans="1:3" x14ac:dyDescent="0.2">
      <c r="A265" s="24">
        <v>474</v>
      </c>
      <c r="B265" s="25">
        <v>842000</v>
      </c>
      <c r="C265" s="26">
        <f ca="1">TODAY()+269</f>
        <v>44660</v>
      </c>
    </row>
    <row r="266" spans="1:3" x14ac:dyDescent="0.2">
      <c r="A266" s="24">
        <v>363</v>
      </c>
      <c r="B266" s="25">
        <v>95000</v>
      </c>
      <c r="C266" s="26">
        <f ca="1">TODAY()+72</f>
        <v>44463</v>
      </c>
    </row>
    <row r="267" spans="1:3" x14ac:dyDescent="0.2">
      <c r="A267" s="24">
        <v>198</v>
      </c>
      <c r="B267" s="25">
        <v>3394000</v>
      </c>
      <c r="C267" s="26">
        <f ca="1">TODAY()+195</f>
        <v>44586</v>
      </c>
    </row>
    <row r="268" spans="1:3" x14ac:dyDescent="0.2">
      <c r="A268" s="24">
        <v>996623</v>
      </c>
      <c r="B268" s="25">
        <v>252000</v>
      </c>
      <c r="C268" s="26">
        <f ca="1">TODAY()+30</f>
        <v>44421</v>
      </c>
    </row>
    <row r="269" spans="1:3" x14ac:dyDescent="0.2">
      <c r="A269" s="24">
        <v>3867230</v>
      </c>
      <c r="B269" s="25">
        <v>1730000</v>
      </c>
      <c r="C269" s="26">
        <f ca="1">TODAY()+129</f>
        <v>44520</v>
      </c>
    </row>
    <row r="270" spans="1:3" x14ac:dyDescent="0.2">
      <c r="A270" s="24">
        <v>3216192</v>
      </c>
      <c r="B270" s="25">
        <v>688000</v>
      </c>
      <c r="C270" s="26">
        <f ca="1">TODAY()+190</f>
        <v>44581</v>
      </c>
    </row>
    <row r="271" spans="1:3" x14ac:dyDescent="0.2">
      <c r="A271" s="24">
        <v>86</v>
      </c>
      <c r="B271" s="25">
        <v>4399000</v>
      </c>
      <c r="C271" s="26">
        <f ca="1">TODAY()+318</f>
        <v>44709</v>
      </c>
    </row>
    <row r="272" spans="1:3" x14ac:dyDescent="0.2">
      <c r="A272" s="24">
        <v>686</v>
      </c>
      <c r="B272" s="25">
        <v>210000</v>
      </c>
      <c r="C272" s="26">
        <f ca="1">TODAY()+329</f>
        <v>44720</v>
      </c>
    </row>
    <row r="273" spans="1:3" x14ac:dyDescent="0.2">
      <c r="A273" s="24">
        <v>253</v>
      </c>
      <c r="B273" s="25">
        <v>574000</v>
      </c>
      <c r="C273" s="26">
        <f ca="1">TODAY()+53</f>
        <v>44444</v>
      </c>
    </row>
    <row r="274" spans="1:3" x14ac:dyDescent="0.2">
      <c r="A274" s="24">
        <v>3114181</v>
      </c>
      <c r="B274" s="25">
        <v>6847000</v>
      </c>
      <c r="C274" s="26">
        <f ca="1">TODAY()+179</f>
        <v>44570</v>
      </c>
    </row>
    <row r="275" spans="1:3" x14ac:dyDescent="0.2">
      <c r="A275" s="24">
        <v>6940</v>
      </c>
      <c r="B275" s="25">
        <v>522000</v>
      </c>
      <c r="C275" s="26">
        <f ca="1">TODAY()+50</f>
        <v>44441</v>
      </c>
    </row>
    <row r="276" spans="1:3" x14ac:dyDescent="0.2">
      <c r="A276" s="24">
        <v>859320</v>
      </c>
      <c r="B276" s="25">
        <v>915000</v>
      </c>
      <c r="C276" s="26">
        <f ca="1">TODAY()+232</f>
        <v>44623</v>
      </c>
    </row>
    <row r="277" spans="1:3" x14ac:dyDescent="0.2">
      <c r="A277" s="24">
        <v>118863</v>
      </c>
      <c r="B277" s="25">
        <v>4923000</v>
      </c>
      <c r="C277" s="26">
        <f ca="1">TODAY()+441</f>
        <v>44832</v>
      </c>
    </row>
    <row r="278" spans="1:3" x14ac:dyDescent="0.2">
      <c r="A278" s="24">
        <v>852713</v>
      </c>
      <c r="B278" s="25">
        <v>789000</v>
      </c>
      <c r="C278" s="26">
        <f ca="1">TODAY()+125</f>
        <v>44516</v>
      </c>
    </row>
    <row r="279" spans="1:3" x14ac:dyDescent="0.2">
      <c r="A279" s="24">
        <v>1</v>
      </c>
      <c r="B279" s="25">
        <v>557000</v>
      </c>
      <c r="C279" s="26">
        <f ca="1">TODAY()+37</f>
        <v>44428</v>
      </c>
    </row>
    <row r="280" spans="1:3" x14ac:dyDescent="0.2">
      <c r="A280" s="24">
        <v>836203</v>
      </c>
      <c r="B280" s="25">
        <v>939000</v>
      </c>
      <c r="C280" s="26">
        <f ca="1">TODAY()+453</f>
        <v>44844</v>
      </c>
    </row>
    <row r="281" spans="1:3" x14ac:dyDescent="0.2">
      <c r="A281" s="24">
        <v>688363</v>
      </c>
      <c r="B281" s="25">
        <v>428000</v>
      </c>
      <c r="C281" s="26">
        <f ca="1">TODAY()+148</f>
        <v>44539</v>
      </c>
    </row>
    <row r="282" spans="1:3" x14ac:dyDescent="0.2">
      <c r="A282" s="24">
        <v>91953</v>
      </c>
      <c r="B282" s="25">
        <v>692000</v>
      </c>
      <c r="C282" s="26">
        <f ca="1">TODAY()+444</f>
        <v>44835</v>
      </c>
    </row>
    <row r="283" spans="1:3" x14ac:dyDescent="0.2">
      <c r="A283" s="24">
        <v>88878</v>
      </c>
      <c r="B283" s="25">
        <v>524000</v>
      </c>
      <c r="C283" s="26">
        <f ca="1">TODAY()+76</f>
        <v>44467</v>
      </c>
    </row>
    <row r="284" spans="1:3" x14ac:dyDescent="0.2">
      <c r="A284" s="24">
        <v>394896</v>
      </c>
      <c r="B284" s="25">
        <v>727000</v>
      </c>
      <c r="C284" s="26">
        <f ca="1">TODAY()+158</f>
        <v>44549</v>
      </c>
    </row>
    <row r="285" spans="1:3" x14ac:dyDescent="0.2">
      <c r="A285" s="24">
        <v>587780</v>
      </c>
      <c r="B285" s="25">
        <v>3995000</v>
      </c>
      <c r="C285" s="26">
        <f ca="1">TODAY()+327</f>
        <v>44718</v>
      </c>
    </row>
    <row r="286" spans="1:3" x14ac:dyDescent="0.2">
      <c r="A286" s="24">
        <v>94</v>
      </c>
      <c r="B286" s="25">
        <v>108000</v>
      </c>
      <c r="C286" s="26">
        <f ca="1">TODAY()+393</f>
        <v>44784</v>
      </c>
    </row>
    <row r="287" spans="1:3" x14ac:dyDescent="0.2">
      <c r="A287" s="24">
        <v>935063</v>
      </c>
      <c r="B287" s="25">
        <v>719000</v>
      </c>
      <c r="C287" s="26">
        <f ca="1">TODAY()+108</f>
        <v>44499</v>
      </c>
    </row>
    <row r="288" spans="1:3" x14ac:dyDescent="0.2">
      <c r="A288" s="24">
        <v>68455</v>
      </c>
      <c r="B288" s="25">
        <v>4075000</v>
      </c>
      <c r="C288" s="26">
        <f ca="1">TODAY()+216</f>
        <v>44607</v>
      </c>
    </row>
    <row r="289" spans="1:3" x14ac:dyDescent="0.2">
      <c r="A289" s="24">
        <v>113</v>
      </c>
      <c r="B289" s="25">
        <v>9275000</v>
      </c>
      <c r="C289" s="26">
        <f ca="1">TODAY()+133</f>
        <v>44524</v>
      </c>
    </row>
    <row r="290" spans="1:3" x14ac:dyDescent="0.2">
      <c r="A290" s="24">
        <v>305134</v>
      </c>
      <c r="B290" s="25">
        <v>7233000</v>
      </c>
      <c r="C290" s="26">
        <f ca="1">TODAY()+86</f>
        <v>44477</v>
      </c>
    </row>
    <row r="291" spans="1:3" x14ac:dyDescent="0.2">
      <c r="A291" s="24">
        <v>465</v>
      </c>
      <c r="B291" s="25">
        <v>9308000</v>
      </c>
      <c r="C291" s="26">
        <f ca="1">TODAY()+350</f>
        <v>44741</v>
      </c>
    </row>
    <row r="292" spans="1:3" x14ac:dyDescent="0.2">
      <c r="A292" s="24">
        <v>6286104</v>
      </c>
      <c r="B292" s="25">
        <v>5163000</v>
      </c>
      <c r="C292" s="26">
        <f ca="1">TODAY()+359</f>
        <v>44750</v>
      </c>
    </row>
    <row r="293" spans="1:3" x14ac:dyDescent="0.2">
      <c r="A293" s="24">
        <v>54959</v>
      </c>
      <c r="B293" s="25">
        <v>6000</v>
      </c>
      <c r="C293" s="26">
        <f ca="1">TODAY()+243</f>
        <v>44634</v>
      </c>
    </row>
    <row r="294" spans="1:3" x14ac:dyDescent="0.2">
      <c r="A294" s="24">
        <v>445</v>
      </c>
      <c r="B294" s="25">
        <v>1712000</v>
      </c>
      <c r="C294" s="26">
        <f ca="1">TODAY()+404</f>
        <v>44795</v>
      </c>
    </row>
    <row r="295" spans="1:3" x14ac:dyDescent="0.2">
      <c r="A295" s="24">
        <v>75453</v>
      </c>
      <c r="B295" s="25">
        <v>1472000</v>
      </c>
      <c r="C295" s="26">
        <f ca="1">TODAY()+452</f>
        <v>44843</v>
      </c>
    </row>
    <row r="296" spans="1:3" x14ac:dyDescent="0.2">
      <c r="A296" s="24">
        <v>23740</v>
      </c>
      <c r="B296" s="25">
        <v>502000</v>
      </c>
      <c r="C296" s="26">
        <f ca="1">TODAY()+387</f>
        <v>44778</v>
      </c>
    </row>
    <row r="297" spans="1:3" x14ac:dyDescent="0.2">
      <c r="A297" s="24">
        <v>3203460</v>
      </c>
      <c r="B297" s="25">
        <v>1186000</v>
      </c>
      <c r="C297" s="26">
        <f ca="1">TODAY()+99</f>
        <v>44490</v>
      </c>
    </row>
    <row r="298" spans="1:3" x14ac:dyDescent="0.2">
      <c r="A298" s="24">
        <v>440</v>
      </c>
      <c r="B298" s="25">
        <v>3499000</v>
      </c>
      <c r="C298" s="26">
        <f ca="1">TODAY()+453</f>
        <v>44844</v>
      </c>
    </row>
    <row r="299" spans="1:3" x14ac:dyDescent="0.2">
      <c r="A299" s="24">
        <v>715</v>
      </c>
      <c r="B299" s="25">
        <v>2987000</v>
      </c>
      <c r="C299" s="26">
        <f ca="1">TODAY()+12</f>
        <v>44403</v>
      </c>
    </row>
    <row r="300" spans="1:3" x14ac:dyDescent="0.2">
      <c r="A300" s="24">
        <v>948124</v>
      </c>
      <c r="B300" s="25">
        <v>8650000</v>
      </c>
      <c r="C300" s="26">
        <f ca="1">TODAY()+107</f>
        <v>44498</v>
      </c>
    </row>
    <row r="301" spans="1:3" x14ac:dyDescent="0.2">
      <c r="A301" s="24">
        <v>68</v>
      </c>
      <c r="B301" s="25">
        <v>696000</v>
      </c>
      <c r="C301" s="26">
        <f ca="1">TODAY()+229</f>
        <v>44620</v>
      </c>
    </row>
    <row r="302" spans="1:3" x14ac:dyDescent="0.2">
      <c r="A302" s="24">
        <v>71</v>
      </c>
      <c r="B302" s="25">
        <v>6000</v>
      </c>
      <c r="C302" s="26">
        <f ca="1">TODAY()+127</f>
        <v>44518</v>
      </c>
    </row>
    <row r="303" spans="1:3" x14ac:dyDescent="0.2">
      <c r="A303" s="24">
        <v>98</v>
      </c>
      <c r="B303" s="25">
        <v>2837000</v>
      </c>
      <c r="C303" s="26">
        <f ca="1">TODAY()+332</f>
        <v>44723</v>
      </c>
    </row>
    <row r="304" spans="1:3" x14ac:dyDescent="0.2">
      <c r="A304" s="24">
        <v>5155</v>
      </c>
      <c r="B304" s="25">
        <v>896000</v>
      </c>
      <c r="C304" s="26">
        <f ca="1">TODAY()+271</f>
        <v>44662</v>
      </c>
    </row>
    <row r="305" spans="1:3" x14ac:dyDescent="0.2">
      <c r="A305" s="24">
        <v>52</v>
      </c>
      <c r="B305" s="25">
        <v>855000</v>
      </c>
      <c r="C305" s="26">
        <f ca="1">TODAY()+179</f>
        <v>44570</v>
      </c>
    </row>
    <row r="306" spans="1:3" x14ac:dyDescent="0.2">
      <c r="A306" s="24">
        <v>4986</v>
      </c>
      <c r="B306" s="25">
        <v>201000</v>
      </c>
      <c r="C306" s="26">
        <f ca="1">TODAY()+218</f>
        <v>44609</v>
      </c>
    </row>
    <row r="307" spans="1:3" x14ac:dyDescent="0.2">
      <c r="A307" s="24">
        <v>48</v>
      </c>
      <c r="B307" s="25">
        <v>7819000</v>
      </c>
      <c r="C307" s="26">
        <f ca="1">TODAY()+284</f>
        <v>44675</v>
      </c>
    </row>
    <row r="308" spans="1:3" x14ac:dyDescent="0.2">
      <c r="A308" s="24">
        <v>9863825</v>
      </c>
      <c r="B308" s="25">
        <v>9491000</v>
      </c>
      <c r="C308" s="26">
        <f ca="1">TODAY()+474</f>
        <v>44865</v>
      </c>
    </row>
    <row r="309" spans="1:3" x14ac:dyDescent="0.2">
      <c r="A309" s="24">
        <v>3184506</v>
      </c>
      <c r="B309" s="25">
        <v>957000</v>
      </c>
      <c r="C309" s="26">
        <f ca="1">TODAY()+160</f>
        <v>44551</v>
      </c>
    </row>
    <row r="310" spans="1:3" x14ac:dyDescent="0.2">
      <c r="A310" s="24">
        <v>3536</v>
      </c>
      <c r="B310" s="25">
        <v>1290000</v>
      </c>
      <c r="C310" s="26">
        <f ca="1">TODAY()+358</f>
        <v>44749</v>
      </c>
    </row>
    <row r="311" spans="1:3" x14ac:dyDescent="0.2">
      <c r="A311" s="24">
        <v>49</v>
      </c>
      <c r="B311" s="25">
        <v>7713000</v>
      </c>
      <c r="C311" s="26">
        <f ca="1">TODAY()+238</f>
        <v>44629</v>
      </c>
    </row>
    <row r="312" spans="1:3" x14ac:dyDescent="0.2">
      <c r="A312" s="24">
        <v>274</v>
      </c>
      <c r="B312" s="25">
        <v>237000</v>
      </c>
      <c r="C312" s="26">
        <f ca="1">TODAY()+65</f>
        <v>44456</v>
      </c>
    </row>
    <row r="313" spans="1:3" x14ac:dyDescent="0.2">
      <c r="A313" s="24">
        <v>27351</v>
      </c>
      <c r="B313" s="25">
        <v>5365000</v>
      </c>
      <c r="C313" s="26">
        <f ca="1">TODAY()+123</f>
        <v>44514</v>
      </c>
    </row>
    <row r="314" spans="1:3" x14ac:dyDescent="0.2">
      <c r="A314" s="24">
        <v>91203</v>
      </c>
      <c r="B314" s="25">
        <v>613000</v>
      </c>
      <c r="C314" s="26">
        <f ca="1">TODAY()+291</f>
        <v>44682</v>
      </c>
    </row>
    <row r="315" spans="1:3" x14ac:dyDescent="0.2">
      <c r="A315" s="24">
        <v>47</v>
      </c>
      <c r="B315" s="25">
        <v>3514000</v>
      </c>
      <c r="C315" s="26">
        <f ca="1">TODAY()+29</f>
        <v>44420</v>
      </c>
    </row>
    <row r="316" spans="1:3" x14ac:dyDescent="0.2">
      <c r="A316" s="24">
        <v>3428280</v>
      </c>
      <c r="B316" s="25">
        <v>481000</v>
      </c>
      <c r="C316" s="26">
        <f ca="1">TODAY()+317</f>
        <v>44708</v>
      </c>
    </row>
    <row r="317" spans="1:3" x14ac:dyDescent="0.2">
      <c r="A317" s="24">
        <v>4539</v>
      </c>
      <c r="B317" s="25">
        <v>1080000</v>
      </c>
      <c r="C317" s="26">
        <f ca="1">TODAY()+415</f>
        <v>44806</v>
      </c>
    </row>
    <row r="318" spans="1:3" x14ac:dyDescent="0.2">
      <c r="A318" s="24">
        <v>111228</v>
      </c>
      <c r="B318" s="25">
        <v>1625000</v>
      </c>
      <c r="C318" s="26">
        <f ca="1">TODAY()+96</f>
        <v>44487</v>
      </c>
    </row>
    <row r="319" spans="1:3" x14ac:dyDescent="0.2">
      <c r="A319" s="24">
        <v>307800</v>
      </c>
      <c r="B319" s="25">
        <v>264000</v>
      </c>
      <c r="C319" s="26">
        <f ca="1">TODAY()+97</f>
        <v>44488</v>
      </c>
    </row>
    <row r="320" spans="1:3" x14ac:dyDescent="0.2">
      <c r="A320" s="24">
        <v>46</v>
      </c>
      <c r="B320" s="25">
        <v>427000</v>
      </c>
      <c r="C320" s="26">
        <f ca="1">TODAY()+295</f>
        <v>44686</v>
      </c>
    </row>
    <row r="321" spans="1:3" x14ac:dyDescent="0.2">
      <c r="A321" s="24">
        <v>81761</v>
      </c>
      <c r="B321" s="25">
        <v>573000</v>
      </c>
      <c r="C321" s="26">
        <f ca="1">TODAY()+346</f>
        <v>44737</v>
      </c>
    </row>
    <row r="322" spans="1:3" x14ac:dyDescent="0.2">
      <c r="A322" s="24">
        <v>74694</v>
      </c>
      <c r="B322" s="25">
        <v>782000</v>
      </c>
      <c r="C322" s="26">
        <f ca="1">TODAY()+149</f>
        <v>44540</v>
      </c>
    </row>
    <row r="323" spans="1:3" x14ac:dyDescent="0.2">
      <c r="A323" s="24">
        <v>9882617</v>
      </c>
      <c r="B323" s="25">
        <v>3272000</v>
      </c>
      <c r="C323" s="26">
        <f ca="1">TODAY()+96</f>
        <v>44487</v>
      </c>
    </row>
    <row r="324" spans="1:3" x14ac:dyDescent="0.2">
      <c r="A324" s="24">
        <v>270296</v>
      </c>
      <c r="B324" s="25">
        <v>4958000</v>
      </c>
      <c r="C324" s="26">
        <f ca="1">TODAY()+71</f>
        <v>44462</v>
      </c>
    </row>
    <row r="325" spans="1:3" x14ac:dyDescent="0.2">
      <c r="A325" s="24">
        <v>20</v>
      </c>
      <c r="B325" s="25">
        <v>324000</v>
      </c>
      <c r="C325" s="26">
        <f ca="1">TODAY()+254</f>
        <v>44645</v>
      </c>
    </row>
    <row r="326" spans="1:3" x14ac:dyDescent="0.2">
      <c r="A326" s="24">
        <v>814026</v>
      </c>
      <c r="B326" s="25">
        <v>538000</v>
      </c>
      <c r="C326" s="26">
        <f ca="1">TODAY()+374</f>
        <v>44765</v>
      </c>
    </row>
    <row r="327" spans="1:3" x14ac:dyDescent="0.2">
      <c r="A327" s="24">
        <v>278962</v>
      </c>
      <c r="B327" s="25">
        <v>905000</v>
      </c>
      <c r="C327" s="26">
        <f ca="1">TODAY()+313</f>
        <v>44704</v>
      </c>
    </row>
    <row r="328" spans="1:3" x14ac:dyDescent="0.2">
      <c r="A328" s="24">
        <v>855</v>
      </c>
      <c r="B328" s="25">
        <v>310000</v>
      </c>
      <c r="C328" s="26">
        <f ca="1">TODAY()+139</f>
        <v>44530</v>
      </c>
    </row>
    <row r="329" spans="1:3" x14ac:dyDescent="0.2">
      <c r="A329" s="24">
        <v>276615</v>
      </c>
      <c r="B329" s="25">
        <v>309000</v>
      </c>
      <c r="C329" s="26">
        <f ca="1">TODAY()+332</f>
        <v>44723</v>
      </c>
    </row>
    <row r="330" spans="1:3" x14ac:dyDescent="0.2">
      <c r="A330" s="24">
        <v>1948789</v>
      </c>
      <c r="B330" s="25">
        <v>140000</v>
      </c>
      <c r="C330" s="26">
        <f ca="1">TODAY()+180</f>
        <v>44571</v>
      </c>
    </row>
    <row r="331" spans="1:3" x14ac:dyDescent="0.2">
      <c r="A331" s="24">
        <v>700</v>
      </c>
      <c r="B331" s="25">
        <v>754000</v>
      </c>
      <c r="C331" s="26">
        <f ca="1">TODAY()+374</f>
        <v>44765</v>
      </c>
    </row>
    <row r="332" spans="1:3" x14ac:dyDescent="0.2">
      <c r="A332" s="24">
        <v>59</v>
      </c>
      <c r="B332" s="25">
        <v>341000</v>
      </c>
      <c r="C332" s="26">
        <f ca="1">TODAY()+300</f>
        <v>44691</v>
      </c>
    </row>
    <row r="333" spans="1:3" x14ac:dyDescent="0.2">
      <c r="A333" s="24">
        <v>8969536</v>
      </c>
      <c r="B333" s="25">
        <v>231000</v>
      </c>
      <c r="C333" s="26">
        <f ca="1">TODAY()+298</f>
        <v>44689</v>
      </c>
    </row>
    <row r="334" spans="1:3" x14ac:dyDescent="0.2">
      <c r="A334" s="24">
        <v>20947</v>
      </c>
      <c r="B334" s="25">
        <v>7485000</v>
      </c>
      <c r="C334" s="26">
        <f ca="1">TODAY()+427</f>
        <v>44818</v>
      </c>
    </row>
    <row r="335" spans="1:3" x14ac:dyDescent="0.2">
      <c r="A335" s="24">
        <v>9821</v>
      </c>
      <c r="B335" s="25">
        <v>4577000</v>
      </c>
      <c r="C335" s="26">
        <f ca="1">TODAY()+110</f>
        <v>44501</v>
      </c>
    </row>
    <row r="336" spans="1:3" x14ac:dyDescent="0.2">
      <c r="A336" s="24">
        <v>73742</v>
      </c>
      <c r="B336" s="25">
        <v>2887000</v>
      </c>
      <c r="C336" s="26">
        <f ca="1">TODAY()+117</f>
        <v>44508</v>
      </c>
    </row>
    <row r="337" spans="1:3" x14ac:dyDescent="0.2">
      <c r="A337" s="24">
        <v>30</v>
      </c>
      <c r="B337" s="25">
        <v>384000</v>
      </c>
      <c r="C337" s="26">
        <f ca="1">TODAY()+188</f>
        <v>44579</v>
      </c>
    </row>
    <row r="338" spans="1:3" x14ac:dyDescent="0.2">
      <c r="A338" s="24">
        <v>7848812</v>
      </c>
      <c r="B338" s="25">
        <v>194000</v>
      </c>
      <c r="C338" s="26">
        <f ca="1">TODAY()+143</f>
        <v>44534</v>
      </c>
    </row>
    <row r="339" spans="1:3" x14ac:dyDescent="0.2">
      <c r="A339" s="24">
        <v>377</v>
      </c>
      <c r="B339" s="25">
        <v>404000</v>
      </c>
      <c r="C339" s="26">
        <f ca="1">TODAY()+457</f>
        <v>44848</v>
      </c>
    </row>
    <row r="340" spans="1:3" x14ac:dyDescent="0.2">
      <c r="A340" s="24">
        <v>9000438</v>
      </c>
      <c r="B340" s="25">
        <v>615000</v>
      </c>
      <c r="C340" s="26">
        <f ca="1">TODAY()+82</f>
        <v>44473</v>
      </c>
    </row>
    <row r="341" spans="1:3" x14ac:dyDescent="0.2">
      <c r="A341" s="24">
        <v>993</v>
      </c>
      <c r="B341" s="25">
        <v>242000</v>
      </c>
      <c r="C341" s="26">
        <f ca="1">TODAY()+180</f>
        <v>44571</v>
      </c>
    </row>
    <row r="342" spans="1:3" x14ac:dyDescent="0.2">
      <c r="A342" s="24">
        <v>7059</v>
      </c>
      <c r="B342" s="25">
        <v>5225000</v>
      </c>
      <c r="C342" s="26">
        <f ca="1">TODAY()+28</f>
        <v>44419</v>
      </c>
    </row>
    <row r="343" spans="1:3" x14ac:dyDescent="0.2">
      <c r="A343" s="24">
        <v>923</v>
      </c>
      <c r="B343" s="25">
        <v>5061000</v>
      </c>
      <c r="C343" s="26">
        <f ca="1">TODAY()+338</f>
        <v>44729</v>
      </c>
    </row>
    <row r="344" spans="1:3" x14ac:dyDescent="0.2">
      <c r="A344" s="24">
        <v>8735016</v>
      </c>
      <c r="B344" s="25">
        <v>6065000</v>
      </c>
      <c r="C344" s="26">
        <f ca="1">TODAY()+365</f>
        <v>44756</v>
      </c>
    </row>
    <row r="345" spans="1:3" x14ac:dyDescent="0.2">
      <c r="A345" s="24">
        <v>271</v>
      </c>
      <c r="B345" s="25">
        <v>824000</v>
      </c>
      <c r="C345" s="26">
        <f ca="1">TODAY()+168</f>
        <v>44559</v>
      </c>
    </row>
    <row r="346" spans="1:3" x14ac:dyDescent="0.2">
      <c r="A346" s="24">
        <v>92398</v>
      </c>
      <c r="B346" s="25">
        <v>5893000</v>
      </c>
      <c r="C346" s="26">
        <f ca="1">TODAY()+40</f>
        <v>44431</v>
      </c>
    </row>
    <row r="347" spans="1:3" x14ac:dyDescent="0.2">
      <c r="A347" s="24">
        <v>99664</v>
      </c>
      <c r="B347" s="25">
        <v>326000</v>
      </c>
      <c r="C347" s="26">
        <f ca="1">TODAY()+462</f>
        <v>44853</v>
      </c>
    </row>
    <row r="348" spans="1:3" x14ac:dyDescent="0.2">
      <c r="A348" s="24">
        <v>41</v>
      </c>
      <c r="B348" s="25">
        <v>5003000</v>
      </c>
      <c r="C348" s="26">
        <f ca="1">TODAY()+484</f>
        <v>44875</v>
      </c>
    </row>
    <row r="349" spans="1:3" x14ac:dyDescent="0.2">
      <c r="A349" s="24">
        <v>971055</v>
      </c>
      <c r="B349" s="25">
        <v>4450000</v>
      </c>
      <c r="C349" s="26">
        <f ca="1">TODAY()+28</f>
        <v>44419</v>
      </c>
    </row>
    <row r="350" spans="1:3" x14ac:dyDescent="0.2">
      <c r="A350" s="24">
        <v>6962368</v>
      </c>
      <c r="B350" s="25">
        <v>448000</v>
      </c>
      <c r="C350" s="26">
        <f ca="1">TODAY()+337</f>
        <v>44728</v>
      </c>
    </row>
    <row r="351" spans="1:3" x14ac:dyDescent="0.2">
      <c r="A351" s="24">
        <v>41709</v>
      </c>
      <c r="B351" s="25">
        <v>132000</v>
      </c>
      <c r="C351" s="26">
        <f ca="1">TODAY()+133</f>
        <v>44524</v>
      </c>
    </row>
    <row r="352" spans="1:3" x14ac:dyDescent="0.2">
      <c r="A352" s="24">
        <v>181</v>
      </c>
      <c r="B352" s="25">
        <v>8129000</v>
      </c>
      <c r="C352" s="26">
        <f ca="1">TODAY()+376</f>
        <v>44767</v>
      </c>
    </row>
    <row r="353" spans="1:3" x14ac:dyDescent="0.2">
      <c r="A353" s="24">
        <v>1073822</v>
      </c>
      <c r="B353" s="25">
        <v>329000</v>
      </c>
      <c r="C353" s="26">
        <f ca="1">TODAY()+346</f>
        <v>44737</v>
      </c>
    </row>
    <row r="354" spans="1:3" x14ac:dyDescent="0.2">
      <c r="A354" s="24">
        <v>272282</v>
      </c>
      <c r="B354" s="25">
        <v>509000</v>
      </c>
      <c r="C354" s="26">
        <f ca="1">TODAY()+315</f>
        <v>44706</v>
      </c>
    </row>
    <row r="355" spans="1:3" x14ac:dyDescent="0.2">
      <c r="A355" s="24">
        <v>36620</v>
      </c>
      <c r="B355" s="25">
        <v>152000</v>
      </c>
      <c r="C355" s="26">
        <f ca="1">TODAY()+386</f>
        <v>44777</v>
      </c>
    </row>
    <row r="356" spans="1:3" x14ac:dyDescent="0.2">
      <c r="A356" s="24">
        <v>77973</v>
      </c>
      <c r="B356" s="25">
        <v>183000</v>
      </c>
      <c r="C356" s="26">
        <f ca="1">TODAY()+142</f>
        <v>44533</v>
      </c>
    </row>
    <row r="357" spans="1:3" x14ac:dyDescent="0.2">
      <c r="A357" s="24">
        <v>471</v>
      </c>
      <c r="B357" s="25">
        <v>173000</v>
      </c>
      <c r="C357" s="26">
        <f ca="1">TODAY()+291</f>
        <v>44682</v>
      </c>
    </row>
    <row r="358" spans="1:3" x14ac:dyDescent="0.2">
      <c r="A358" s="24">
        <v>28</v>
      </c>
      <c r="B358" s="25">
        <v>266000</v>
      </c>
      <c r="C358" s="26">
        <f ca="1">TODAY()+336</f>
        <v>44727</v>
      </c>
    </row>
    <row r="359" spans="1:3" x14ac:dyDescent="0.2">
      <c r="A359" s="24">
        <v>7221</v>
      </c>
      <c r="B359" s="25">
        <v>9806000</v>
      </c>
      <c r="C359" s="26">
        <f ca="1">TODAY()+108</f>
        <v>44499</v>
      </c>
    </row>
    <row r="360" spans="1:3" x14ac:dyDescent="0.2">
      <c r="A360" s="24">
        <v>29</v>
      </c>
      <c r="B360" s="25">
        <v>6188000</v>
      </c>
      <c r="C360" s="26">
        <f ca="1">TODAY()+59</f>
        <v>44450</v>
      </c>
    </row>
    <row r="361" spans="1:3" x14ac:dyDescent="0.2">
      <c r="A361" s="24">
        <v>6735</v>
      </c>
      <c r="B361" s="25">
        <v>3827000</v>
      </c>
      <c r="C361" s="26">
        <f ca="1">TODAY()+349</f>
        <v>44740</v>
      </c>
    </row>
    <row r="362" spans="1:3" x14ac:dyDescent="0.2">
      <c r="A362" s="24">
        <v>8018191</v>
      </c>
      <c r="B362" s="25">
        <v>698000</v>
      </c>
      <c r="C362" s="26">
        <f ca="1">TODAY()+275</f>
        <v>44666</v>
      </c>
    </row>
    <row r="363" spans="1:3" x14ac:dyDescent="0.2">
      <c r="A363" s="24">
        <v>7959</v>
      </c>
      <c r="B363" s="25">
        <v>434000</v>
      </c>
      <c r="C363" s="26">
        <f ca="1">TODAY()+304</f>
        <v>44695</v>
      </c>
    </row>
    <row r="364" spans="1:3" x14ac:dyDescent="0.2">
      <c r="A364" s="24">
        <v>8241403</v>
      </c>
      <c r="B364" s="25">
        <v>5205000</v>
      </c>
      <c r="C364" s="26">
        <f ca="1">TODAY()+285</f>
        <v>44676</v>
      </c>
    </row>
    <row r="365" spans="1:3" x14ac:dyDescent="0.2">
      <c r="A365" s="24">
        <v>7090148</v>
      </c>
      <c r="B365" s="25">
        <v>749000</v>
      </c>
      <c r="C365" s="26">
        <f ca="1">TODAY()+439</f>
        <v>44830</v>
      </c>
    </row>
    <row r="366" spans="1:3" x14ac:dyDescent="0.2">
      <c r="A366" s="24">
        <v>8840940</v>
      </c>
      <c r="B366" s="25">
        <v>6108000</v>
      </c>
      <c r="C366" s="26">
        <f ca="1">TODAY()+218</f>
        <v>44609</v>
      </c>
    </row>
    <row r="367" spans="1:3" x14ac:dyDescent="0.2">
      <c r="A367" s="24">
        <v>7709</v>
      </c>
      <c r="B367" s="25">
        <v>8887000</v>
      </c>
      <c r="C367" s="26">
        <f ca="1">TODAY()+313</f>
        <v>44704</v>
      </c>
    </row>
    <row r="368" spans="1:3" x14ac:dyDescent="0.2">
      <c r="A368" s="24">
        <v>9491</v>
      </c>
      <c r="B368" s="25">
        <v>26000</v>
      </c>
      <c r="C368" s="26">
        <f ca="1">TODAY()+312</f>
        <v>44703</v>
      </c>
    </row>
    <row r="369" spans="1:3" x14ac:dyDescent="0.2">
      <c r="A369" s="24">
        <v>69</v>
      </c>
      <c r="B369" s="25">
        <v>1564000</v>
      </c>
      <c r="C369" s="26">
        <f ca="1">TODAY()+272</f>
        <v>44663</v>
      </c>
    </row>
    <row r="370" spans="1:3" x14ac:dyDescent="0.2">
      <c r="A370" s="24">
        <v>4360190</v>
      </c>
      <c r="B370" s="25">
        <v>562000</v>
      </c>
      <c r="C370" s="26">
        <f ca="1">TODAY()+292</f>
        <v>44683</v>
      </c>
    </row>
    <row r="371" spans="1:3" x14ac:dyDescent="0.2">
      <c r="A371" s="24">
        <v>92253</v>
      </c>
      <c r="B371" s="25">
        <v>5573000</v>
      </c>
      <c r="C371" s="26">
        <f ca="1">TODAY()+275</f>
        <v>44666</v>
      </c>
    </row>
    <row r="372" spans="1:3" x14ac:dyDescent="0.2">
      <c r="A372" s="24">
        <v>9342746</v>
      </c>
      <c r="B372" s="25">
        <v>801000</v>
      </c>
      <c r="C372" s="26">
        <f ca="1">TODAY()+260</f>
        <v>44651</v>
      </c>
    </row>
    <row r="373" spans="1:3" x14ac:dyDescent="0.2">
      <c r="A373" s="24">
        <v>4539191</v>
      </c>
      <c r="B373" s="25">
        <v>704000</v>
      </c>
      <c r="C373" s="26">
        <f ca="1">TODAY()+479</f>
        <v>44870</v>
      </c>
    </row>
    <row r="374" spans="1:3" x14ac:dyDescent="0.2">
      <c r="A374" s="24">
        <v>59</v>
      </c>
      <c r="B374" s="25">
        <v>689000</v>
      </c>
      <c r="C374" s="26">
        <f ca="1">TODAY()+228</f>
        <v>44619</v>
      </c>
    </row>
    <row r="375" spans="1:3" x14ac:dyDescent="0.2">
      <c r="A375" s="24">
        <v>1541639</v>
      </c>
      <c r="B375" s="25">
        <v>372000</v>
      </c>
      <c r="C375" s="26">
        <f ca="1">TODAY()+194</f>
        <v>44585</v>
      </c>
    </row>
    <row r="376" spans="1:3" x14ac:dyDescent="0.2">
      <c r="A376" s="24">
        <v>860</v>
      </c>
      <c r="B376" s="25">
        <v>2026000</v>
      </c>
      <c r="C376" s="26">
        <f ca="1">TODAY()+100</f>
        <v>44491</v>
      </c>
    </row>
    <row r="377" spans="1:3" x14ac:dyDescent="0.2">
      <c r="A377" s="24">
        <v>554</v>
      </c>
      <c r="B377" s="25">
        <v>368000</v>
      </c>
      <c r="C377" s="26">
        <f ca="1">TODAY()+118</f>
        <v>44509</v>
      </c>
    </row>
    <row r="378" spans="1:3" x14ac:dyDescent="0.2">
      <c r="A378" s="24">
        <v>6</v>
      </c>
      <c r="B378" s="25">
        <v>539000</v>
      </c>
      <c r="C378" s="26">
        <f ca="1">TODAY()+324</f>
        <v>44715</v>
      </c>
    </row>
    <row r="379" spans="1:3" x14ac:dyDescent="0.2">
      <c r="A379" s="24">
        <v>86</v>
      </c>
      <c r="B379" s="25">
        <v>2521000</v>
      </c>
      <c r="C379" s="26">
        <f ca="1">TODAY()+207</f>
        <v>44598</v>
      </c>
    </row>
    <row r="380" spans="1:3" x14ac:dyDescent="0.2">
      <c r="A380" s="24">
        <v>79</v>
      </c>
      <c r="B380" s="25">
        <v>3736000</v>
      </c>
      <c r="C380" s="26">
        <f ca="1">TODAY()+181</f>
        <v>44572</v>
      </c>
    </row>
    <row r="381" spans="1:3" x14ac:dyDescent="0.2">
      <c r="A381" s="24">
        <v>8453971</v>
      </c>
      <c r="B381" s="25">
        <v>554000</v>
      </c>
      <c r="C381" s="26">
        <f ca="1">TODAY()+186</f>
        <v>44577</v>
      </c>
    </row>
    <row r="382" spans="1:3" x14ac:dyDescent="0.2">
      <c r="A382" s="24">
        <v>81</v>
      </c>
      <c r="B382" s="25">
        <v>6681000</v>
      </c>
      <c r="C382" s="26">
        <f ca="1">TODAY()+219</f>
        <v>44610</v>
      </c>
    </row>
    <row r="383" spans="1:3" x14ac:dyDescent="0.2">
      <c r="A383" s="24">
        <v>73</v>
      </c>
      <c r="B383" s="25">
        <v>3231000</v>
      </c>
      <c r="C383" s="26">
        <f ca="1">TODAY()+225</f>
        <v>44616</v>
      </c>
    </row>
    <row r="384" spans="1:3" x14ac:dyDescent="0.2">
      <c r="A384" s="24">
        <v>8193319</v>
      </c>
      <c r="B384" s="25">
        <v>7478000</v>
      </c>
      <c r="C384" s="26">
        <f ca="1">TODAY()+128</f>
        <v>44519</v>
      </c>
    </row>
    <row r="385" spans="1:3" x14ac:dyDescent="0.2">
      <c r="A385" s="24">
        <v>9479297</v>
      </c>
      <c r="B385" s="25">
        <v>280000</v>
      </c>
      <c r="C385" s="26">
        <f ca="1">TODAY()+137</f>
        <v>44528</v>
      </c>
    </row>
    <row r="386" spans="1:3" x14ac:dyDescent="0.2">
      <c r="A386" s="24">
        <v>899201</v>
      </c>
      <c r="B386" s="25">
        <v>8559000</v>
      </c>
      <c r="C386" s="26">
        <f ca="1">TODAY()+27</f>
        <v>44418</v>
      </c>
    </row>
    <row r="387" spans="1:3" x14ac:dyDescent="0.2">
      <c r="A387" s="24">
        <v>406927</v>
      </c>
      <c r="B387" s="25">
        <v>789000</v>
      </c>
      <c r="C387" s="26">
        <f ca="1">TODAY()+12</f>
        <v>44403</v>
      </c>
    </row>
    <row r="388" spans="1:3" x14ac:dyDescent="0.2">
      <c r="A388" s="24">
        <v>2478722</v>
      </c>
      <c r="B388" s="25">
        <v>185000</v>
      </c>
      <c r="C388" s="26">
        <f ca="1">TODAY()+414</f>
        <v>44805</v>
      </c>
    </row>
    <row r="389" spans="1:3" x14ac:dyDescent="0.2">
      <c r="A389" s="24">
        <v>1414311</v>
      </c>
      <c r="B389" s="25">
        <v>3241000</v>
      </c>
      <c r="C389" s="26">
        <f ca="1">TODAY()+242</f>
        <v>44633</v>
      </c>
    </row>
    <row r="390" spans="1:3" x14ac:dyDescent="0.2">
      <c r="A390" s="24">
        <v>99</v>
      </c>
      <c r="B390" s="25">
        <v>648000</v>
      </c>
      <c r="C390" s="26">
        <f ca="1">TODAY()+499</f>
        <v>44890</v>
      </c>
    </row>
    <row r="391" spans="1:3" x14ac:dyDescent="0.2">
      <c r="A391" s="24">
        <v>96</v>
      </c>
      <c r="B391" s="25">
        <v>561000</v>
      </c>
      <c r="C391" s="26">
        <f ca="1">TODAY()+430</f>
        <v>44821</v>
      </c>
    </row>
    <row r="392" spans="1:3" x14ac:dyDescent="0.2">
      <c r="A392" s="24">
        <v>61881</v>
      </c>
      <c r="B392" s="25">
        <v>6855000</v>
      </c>
      <c r="C392" s="26">
        <f ca="1">TODAY()+87</f>
        <v>44478</v>
      </c>
    </row>
    <row r="393" spans="1:3" x14ac:dyDescent="0.2">
      <c r="A393" s="24">
        <v>72</v>
      </c>
      <c r="B393" s="25">
        <v>706000</v>
      </c>
      <c r="C393" s="26">
        <f ca="1">TODAY()+93</f>
        <v>44484</v>
      </c>
    </row>
    <row r="394" spans="1:3" x14ac:dyDescent="0.2">
      <c r="A394" s="24">
        <v>347</v>
      </c>
      <c r="B394" s="25">
        <v>517000</v>
      </c>
      <c r="C394" s="26">
        <f ca="1">TODAY()+431</f>
        <v>44822</v>
      </c>
    </row>
    <row r="395" spans="1:3" x14ac:dyDescent="0.2">
      <c r="A395" s="24">
        <v>9942010</v>
      </c>
      <c r="B395" s="25">
        <v>833000</v>
      </c>
      <c r="C395" s="26">
        <f ca="1">TODAY()+71</f>
        <v>44462</v>
      </c>
    </row>
    <row r="396" spans="1:3" x14ac:dyDescent="0.2">
      <c r="A396" s="24">
        <v>3481</v>
      </c>
      <c r="B396" s="25">
        <v>2432000</v>
      </c>
      <c r="C396" s="26">
        <f ca="1">TODAY()+110</f>
        <v>44501</v>
      </c>
    </row>
    <row r="397" spans="1:3" x14ac:dyDescent="0.2">
      <c r="A397" s="24">
        <v>730</v>
      </c>
      <c r="B397" s="25">
        <v>4883000</v>
      </c>
      <c r="C397" s="26">
        <f ca="1">TODAY()+188</f>
        <v>44579</v>
      </c>
    </row>
    <row r="398" spans="1:3" x14ac:dyDescent="0.2">
      <c r="A398" s="24">
        <v>388</v>
      </c>
      <c r="B398" s="25">
        <v>525000</v>
      </c>
      <c r="C398" s="26">
        <f ca="1">TODAY()+498</f>
        <v>44889</v>
      </c>
    </row>
    <row r="399" spans="1:3" x14ac:dyDescent="0.2">
      <c r="A399" s="24">
        <v>18</v>
      </c>
      <c r="B399" s="25">
        <v>303000</v>
      </c>
      <c r="C399" s="26">
        <f ca="1">TODAY()+17</f>
        <v>44408</v>
      </c>
    </row>
    <row r="400" spans="1:3" x14ac:dyDescent="0.2">
      <c r="A400" s="24">
        <v>131452</v>
      </c>
      <c r="B400" s="25">
        <v>6217000</v>
      </c>
      <c r="C400" s="26">
        <f ca="1">TODAY()+110</f>
        <v>44501</v>
      </c>
    </row>
    <row r="401" spans="1:3" x14ac:dyDescent="0.2">
      <c r="A401" s="24">
        <v>19</v>
      </c>
      <c r="B401" s="25">
        <v>7329000</v>
      </c>
      <c r="C401" s="26">
        <f ca="1">TODAY()+497</f>
        <v>44888</v>
      </c>
    </row>
    <row r="402" spans="1:3" x14ac:dyDescent="0.2">
      <c r="A402" s="24">
        <v>775600</v>
      </c>
      <c r="B402" s="25">
        <v>7492000</v>
      </c>
      <c r="C402" s="26">
        <f ca="1">TODAY()+236</f>
        <v>44627</v>
      </c>
    </row>
    <row r="403" spans="1:3" x14ac:dyDescent="0.2">
      <c r="A403" s="24">
        <v>818244</v>
      </c>
      <c r="B403" s="25">
        <v>661000</v>
      </c>
      <c r="C403" s="26">
        <f ca="1">TODAY()+465</f>
        <v>44856</v>
      </c>
    </row>
    <row r="404" spans="1:3" x14ac:dyDescent="0.2">
      <c r="A404" s="24">
        <v>8771</v>
      </c>
      <c r="B404" s="25">
        <v>3608000</v>
      </c>
      <c r="C404" s="26">
        <f ca="1">TODAY()+339</f>
        <v>44730</v>
      </c>
    </row>
    <row r="405" spans="1:3" x14ac:dyDescent="0.2">
      <c r="A405" s="24">
        <v>55307</v>
      </c>
      <c r="B405" s="25">
        <v>467000</v>
      </c>
      <c r="C405" s="26">
        <f ca="1">TODAY()+489</f>
        <v>44880</v>
      </c>
    </row>
    <row r="406" spans="1:3" x14ac:dyDescent="0.2">
      <c r="A406" s="24">
        <v>614</v>
      </c>
      <c r="B406" s="25">
        <v>6941000</v>
      </c>
      <c r="C406" s="26">
        <f ca="1">TODAY()+269</f>
        <v>44660</v>
      </c>
    </row>
    <row r="407" spans="1:3" x14ac:dyDescent="0.2">
      <c r="A407" s="24">
        <v>8</v>
      </c>
      <c r="B407" s="25">
        <v>3118000</v>
      </c>
      <c r="C407" s="26">
        <f ca="1">TODAY()+207</f>
        <v>44598</v>
      </c>
    </row>
    <row r="408" spans="1:3" x14ac:dyDescent="0.2">
      <c r="A408" s="24">
        <v>946303</v>
      </c>
      <c r="B408" s="25">
        <v>762000</v>
      </c>
      <c r="C408" s="26">
        <f ca="1">TODAY()+356</f>
        <v>44747</v>
      </c>
    </row>
    <row r="409" spans="1:3" x14ac:dyDescent="0.2">
      <c r="A409" s="24">
        <v>810968</v>
      </c>
      <c r="B409" s="25">
        <v>660000</v>
      </c>
      <c r="C409" s="26">
        <f ca="1">TODAY()+256</f>
        <v>44647</v>
      </c>
    </row>
    <row r="410" spans="1:3" x14ac:dyDescent="0.2">
      <c r="A410" s="24">
        <v>70</v>
      </c>
      <c r="B410" s="25">
        <v>792000</v>
      </c>
      <c r="C410" s="26">
        <f ca="1">TODAY()+381</f>
        <v>44772</v>
      </c>
    </row>
    <row r="411" spans="1:3" x14ac:dyDescent="0.2">
      <c r="A411" s="24">
        <v>111923</v>
      </c>
      <c r="B411" s="25">
        <v>8520000</v>
      </c>
      <c r="C411" s="26">
        <f ca="1">TODAY()+47</f>
        <v>44438</v>
      </c>
    </row>
    <row r="412" spans="1:3" x14ac:dyDescent="0.2">
      <c r="A412" s="24">
        <v>569</v>
      </c>
      <c r="B412" s="25">
        <v>2916000</v>
      </c>
      <c r="C412" s="26">
        <f ca="1">TODAY()+140</f>
        <v>44531</v>
      </c>
    </row>
    <row r="413" spans="1:3" x14ac:dyDescent="0.2">
      <c r="A413" s="24">
        <v>7039</v>
      </c>
      <c r="B413" s="25">
        <v>7485000</v>
      </c>
      <c r="C413" s="26">
        <f ca="1">TODAY()+171</f>
        <v>44562</v>
      </c>
    </row>
    <row r="414" spans="1:3" x14ac:dyDescent="0.2">
      <c r="A414" s="24">
        <v>2723708</v>
      </c>
      <c r="B414" s="25">
        <v>448000</v>
      </c>
      <c r="C414" s="26">
        <f ca="1">TODAY()+64</f>
        <v>44455</v>
      </c>
    </row>
    <row r="415" spans="1:3" x14ac:dyDescent="0.2">
      <c r="A415" s="24">
        <v>955</v>
      </c>
      <c r="B415" s="25">
        <v>5531000</v>
      </c>
      <c r="C415" s="26">
        <f ca="1">TODAY()+463</f>
        <v>44854</v>
      </c>
    </row>
    <row r="416" spans="1:3" x14ac:dyDescent="0.2">
      <c r="A416" s="24">
        <v>843</v>
      </c>
      <c r="B416" s="25">
        <v>418000</v>
      </c>
      <c r="C416" s="26">
        <f ca="1">TODAY()+103</f>
        <v>44494</v>
      </c>
    </row>
    <row r="417" spans="1:3" x14ac:dyDescent="0.2">
      <c r="A417" s="24">
        <v>473</v>
      </c>
      <c r="B417" s="25">
        <v>151000</v>
      </c>
      <c r="C417" s="26">
        <f ca="1">TODAY()+277</f>
        <v>44668</v>
      </c>
    </row>
    <row r="418" spans="1:3" x14ac:dyDescent="0.2">
      <c r="A418" s="24">
        <v>62</v>
      </c>
      <c r="B418" s="25">
        <v>996000</v>
      </c>
      <c r="C418" s="26">
        <f ca="1">TODAY()+54</f>
        <v>44445</v>
      </c>
    </row>
    <row r="419" spans="1:3" x14ac:dyDescent="0.2">
      <c r="A419" s="24">
        <v>774670</v>
      </c>
      <c r="B419" s="25">
        <v>773000</v>
      </c>
      <c r="C419" s="26">
        <f ca="1">TODAY()+65</f>
        <v>44456</v>
      </c>
    </row>
    <row r="420" spans="1:3" x14ac:dyDescent="0.2">
      <c r="A420" s="24">
        <v>64706</v>
      </c>
      <c r="B420" s="25">
        <v>2097000</v>
      </c>
      <c r="C420" s="26">
        <f ca="1">TODAY()+140</f>
        <v>44531</v>
      </c>
    </row>
    <row r="421" spans="1:3" x14ac:dyDescent="0.2">
      <c r="A421" s="24">
        <v>7785791</v>
      </c>
      <c r="B421" s="25">
        <v>687000</v>
      </c>
      <c r="C421" s="26">
        <f ca="1">TODAY()+489</f>
        <v>44880</v>
      </c>
    </row>
    <row r="422" spans="1:3" x14ac:dyDescent="0.2">
      <c r="A422" s="24">
        <v>716</v>
      </c>
      <c r="B422" s="25">
        <v>345000</v>
      </c>
      <c r="C422" s="26">
        <f ca="1">TODAY()+183</f>
        <v>44574</v>
      </c>
    </row>
    <row r="423" spans="1:3" x14ac:dyDescent="0.2">
      <c r="A423" s="24">
        <v>908</v>
      </c>
      <c r="B423" s="25">
        <v>8012000</v>
      </c>
      <c r="C423" s="26">
        <f ca="1">TODAY()+455</f>
        <v>44846</v>
      </c>
    </row>
    <row r="424" spans="1:3" x14ac:dyDescent="0.2">
      <c r="A424" s="24">
        <v>96537</v>
      </c>
      <c r="B424" s="25">
        <v>2698000</v>
      </c>
      <c r="C424" s="26">
        <f ca="1">TODAY()+152</f>
        <v>44543</v>
      </c>
    </row>
    <row r="425" spans="1:3" x14ac:dyDescent="0.2">
      <c r="A425" s="24">
        <v>28740</v>
      </c>
      <c r="B425" s="25">
        <v>1345000</v>
      </c>
      <c r="C425" s="26">
        <f ca="1">TODAY()+41</f>
        <v>44432</v>
      </c>
    </row>
    <row r="426" spans="1:3" x14ac:dyDescent="0.2">
      <c r="A426" s="24">
        <v>41</v>
      </c>
      <c r="B426" s="25">
        <v>4667000</v>
      </c>
      <c r="C426" s="26">
        <f ca="1">TODAY()+31</f>
        <v>44422</v>
      </c>
    </row>
    <row r="427" spans="1:3" x14ac:dyDescent="0.2">
      <c r="A427" s="24">
        <v>359</v>
      </c>
      <c r="B427" s="25">
        <v>621000</v>
      </c>
      <c r="C427" s="26">
        <f ca="1">TODAY()+407</f>
        <v>44798</v>
      </c>
    </row>
    <row r="428" spans="1:3" x14ac:dyDescent="0.2">
      <c r="A428" s="24">
        <v>47</v>
      </c>
      <c r="B428" s="25">
        <v>935000</v>
      </c>
      <c r="C428" s="26">
        <f ca="1">TODAY()+420</f>
        <v>44811</v>
      </c>
    </row>
    <row r="429" spans="1:3" x14ac:dyDescent="0.2">
      <c r="A429" s="24">
        <v>61566</v>
      </c>
      <c r="B429" s="25">
        <v>5416000</v>
      </c>
      <c r="C429" s="26">
        <f ca="1">TODAY()+109</f>
        <v>44500</v>
      </c>
    </row>
    <row r="430" spans="1:3" x14ac:dyDescent="0.2">
      <c r="A430" s="24">
        <v>18612</v>
      </c>
      <c r="B430" s="25">
        <v>1480000</v>
      </c>
      <c r="C430" s="26">
        <f ca="1">TODAY()+122</f>
        <v>44513</v>
      </c>
    </row>
    <row r="431" spans="1:3" x14ac:dyDescent="0.2">
      <c r="A431" s="24">
        <v>58526</v>
      </c>
      <c r="B431" s="25">
        <v>7543000</v>
      </c>
      <c r="C431" s="26">
        <f ca="1">TODAY()+54</f>
        <v>44445</v>
      </c>
    </row>
    <row r="432" spans="1:3" x14ac:dyDescent="0.2">
      <c r="A432" s="24">
        <v>531</v>
      </c>
      <c r="B432" s="25">
        <v>311000</v>
      </c>
      <c r="C432" s="26">
        <f ca="1">TODAY()+433</f>
        <v>44824</v>
      </c>
    </row>
    <row r="433" spans="1:3" x14ac:dyDescent="0.2">
      <c r="A433" s="24">
        <v>74</v>
      </c>
      <c r="B433" s="25">
        <v>570000</v>
      </c>
      <c r="C433" s="26">
        <f ca="1">TODAY()+298</f>
        <v>44689</v>
      </c>
    </row>
    <row r="434" spans="1:3" x14ac:dyDescent="0.2">
      <c r="A434" s="24">
        <v>577</v>
      </c>
      <c r="B434" s="25">
        <v>6076000</v>
      </c>
      <c r="C434" s="26">
        <f ca="1">TODAY()+321</f>
        <v>44712</v>
      </c>
    </row>
    <row r="435" spans="1:3" x14ac:dyDescent="0.2">
      <c r="A435" s="24">
        <v>4486921</v>
      </c>
      <c r="B435" s="25">
        <v>30000</v>
      </c>
      <c r="C435" s="26">
        <f ca="1">TODAY()+141</f>
        <v>44532</v>
      </c>
    </row>
    <row r="436" spans="1:3" x14ac:dyDescent="0.2">
      <c r="A436" s="24">
        <v>68</v>
      </c>
      <c r="B436" s="25">
        <v>6935000</v>
      </c>
      <c r="C436" s="26">
        <f ca="1">TODAY()+310</f>
        <v>44701</v>
      </c>
    </row>
    <row r="437" spans="1:3" x14ac:dyDescent="0.2">
      <c r="A437" s="24">
        <v>83</v>
      </c>
      <c r="B437" s="25">
        <v>7556000</v>
      </c>
      <c r="C437" s="26">
        <f ca="1">TODAY()+442</f>
        <v>44833</v>
      </c>
    </row>
    <row r="438" spans="1:3" x14ac:dyDescent="0.2">
      <c r="A438" s="24">
        <v>81</v>
      </c>
      <c r="B438" s="25">
        <v>335000</v>
      </c>
      <c r="C438" s="26">
        <f ca="1">TODAY()+166</f>
        <v>44557</v>
      </c>
    </row>
    <row r="439" spans="1:3" x14ac:dyDescent="0.2">
      <c r="A439" s="24">
        <v>82</v>
      </c>
      <c r="B439" s="25">
        <v>3681000</v>
      </c>
      <c r="C439" s="26">
        <f ca="1">TODAY()+405</f>
        <v>44796</v>
      </c>
    </row>
    <row r="440" spans="1:3" x14ac:dyDescent="0.2">
      <c r="A440" s="24">
        <v>9226457</v>
      </c>
      <c r="B440" s="25">
        <v>3738000</v>
      </c>
      <c r="C440" s="26">
        <f ca="1">TODAY()+84</f>
        <v>44475</v>
      </c>
    </row>
    <row r="441" spans="1:3" x14ac:dyDescent="0.2">
      <c r="A441" s="24">
        <v>9423</v>
      </c>
      <c r="B441" s="25">
        <v>108000</v>
      </c>
      <c r="C441" s="26">
        <f ca="1">TODAY()+293</f>
        <v>44684</v>
      </c>
    </row>
    <row r="442" spans="1:3" x14ac:dyDescent="0.2">
      <c r="A442" s="24">
        <v>7352255</v>
      </c>
      <c r="B442" s="25">
        <v>3397000</v>
      </c>
      <c r="C442" s="26">
        <f ca="1">TODAY()+60</f>
        <v>44451</v>
      </c>
    </row>
    <row r="443" spans="1:3" x14ac:dyDescent="0.2">
      <c r="A443" s="24">
        <v>466</v>
      </c>
      <c r="B443" s="25">
        <v>9858000</v>
      </c>
      <c r="C443" s="26">
        <f ca="1">TODAY()+372</f>
        <v>44763</v>
      </c>
    </row>
    <row r="444" spans="1:3" x14ac:dyDescent="0.2">
      <c r="A444" s="24">
        <v>2180374</v>
      </c>
      <c r="B444" s="25">
        <v>491000</v>
      </c>
      <c r="C444" s="26">
        <f ca="1">TODAY()+75</f>
        <v>44466</v>
      </c>
    </row>
    <row r="445" spans="1:3" x14ac:dyDescent="0.2">
      <c r="A445" s="24">
        <v>49669</v>
      </c>
      <c r="B445" s="25">
        <v>9808000</v>
      </c>
      <c r="C445" s="26">
        <f ca="1">TODAY()+204</f>
        <v>44595</v>
      </c>
    </row>
    <row r="446" spans="1:3" x14ac:dyDescent="0.2">
      <c r="A446" s="24">
        <v>771</v>
      </c>
      <c r="B446" s="25">
        <v>5694000</v>
      </c>
      <c r="C446" s="26">
        <f ca="1">TODAY()+256</f>
        <v>44647</v>
      </c>
    </row>
    <row r="447" spans="1:3" x14ac:dyDescent="0.2">
      <c r="A447" s="24">
        <v>860796</v>
      </c>
      <c r="B447" s="25">
        <v>1206000</v>
      </c>
      <c r="C447" s="26">
        <f ca="1">TODAY()+131</f>
        <v>44522</v>
      </c>
    </row>
    <row r="448" spans="1:3" x14ac:dyDescent="0.2">
      <c r="A448" s="24">
        <v>89753</v>
      </c>
      <c r="B448" s="25">
        <v>810000</v>
      </c>
      <c r="C448" s="26">
        <f ca="1">TODAY()+403</f>
        <v>44794</v>
      </c>
    </row>
    <row r="449" spans="1:3" x14ac:dyDescent="0.2">
      <c r="A449" s="24">
        <v>505</v>
      </c>
      <c r="B449" s="25">
        <v>2855000</v>
      </c>
      <c r="C449" s="26">
        <f ca="1">TODAY()+189</f>
        <v>44580</v>
      </c>
    </row>
    <row r="450" spans="1:3" x14ac:dyDescent="0.2">
      <c r="A450" s="24">
        <v>46</v>
      </c>
      <c r="B450" s="25">
        <v>6221000</v>
      </c>
      <c r="C450" s="26">
        <f ca="1">TODAY()+300</f>
        <v>44691</v>
      </c>
    </row>
    <row r="451" spans="1:3" x14ac:dyDescent="0.2">
      <c r="A451" s="24">
        <v>464488</v>
      </c>
      <c r="B451" s="25">
        <v>372000</v>
      </c>
      <c r="C451" s="26">
        <f ca="1">TODAY()+17</f>
        <v>44408</v>
      </c>
    </row>
    <row r="452" spans="1:3" x14ac:dyDescent="0.2">
      <c r="A452" s="24">
        <v>9663</v>
      </c>
      <c r="B452" s="25">
        <v>279000</v>
      </c>
      <c r="C452" s="26">
        <f ca="1">TODAY()+111</f>
        <v>44502</v>
      </c>
    </row>
    <row r="453" spans="1:3" x14ac:dyDescent="0.2">
      <c r="A453" s="24">
        <v>4519</v>
      </c>
      <c r="B453" s="25">
        <v>620000</v>
      </c>
      <c r="C453" s="26">
        <f ca="1">TODAY()+54</f>
        <v>44445</v>
      </c>
    </row>
    <row r="454" spans="1:3" x14ac:dyDescent="0.2">
      <c r="A454" s="24">
        <v>983676</v>
      </c>
      <c r="B454" s="25">
        <v>8680000</v>
      </c>
      <c r="C454" s="26">
        <f ca="1">TODAY()+493</f>
        <v>44884</v>
      </c>
    </row>
    <row r="455" spans="1:3" x14ac:dyDescent="0.2">
      <c r="A455" s="24">
        <v>8314083</v>
      </c>
      <c r="B455" s="25">
        <v>981000</v>
      </c>
      <c r="C455" s="26">
        <f ca="1">TODAY()+170</f>
        <v>44561</v>
      </c>
    </row>
    <row r="456" spans="1:3" x14ac:dyDescent="0.2">
      <c r="A456" s="24">
        <v>569068</v>
      </c>
      <c r="B456" s="25">
        <v>7043000</v>
      </c>
      <c r="C456" s="26">
        <f ca="1">TODAY()+296</f>
        <v>44687</v>
      </c>
    </row>
    <row r="457" spans="1:3" x14ac:dyDescent="0.2">
      <c r="A457" s="24">
        <v>361</v>
      </c>
      <c r="B457" s="25">
        <v>5995000</v>
      </c>
      <c r="C457" s="26">
        <f ca="1">TODAY()+371</f>
        <v>44762</v>
      </c>
    </row>
    <row r="458" spans="1:3" x14ac:dyDescent="0.2">
      <c r="A458" s="24">
        <v>283464</v>
      </c>
      <c r="B458" s="25">
        <v>757000</v>
      </c>
      <c r="C458" s="26">
        <f ca="1">TODAY()+483</f>
        <v>44874</v>
      </c>
    </row>
    <row r="459" spans="1:3" x14ac:dyDescent="0.2">
      <c r="A459" s="24">
        <v>170388</v>
      </c>
      <c r="B459" s="25">
        <v>884000</v>
      </c>
      <c r="C459" s="26">
        <f ca="1">TODAY()+217</f>
        <v>44608</v>
      </c>
    </row>
    <row r="460" spans="1:3" x14ac:dyDescent="0.2">
      <c r="A460" s="24">
        <v>4755496</v>
      </c>
      <c r="B460" s="25">
        <v>4470000</v>
      </c>
      <c r="C460" s="26">
        <f ca="1">TODAY()+163</f>
        <v>44554</v>
      </c>
    </row>
    <row r="461" spans="1:3" x14ac:dyDescent="0.2">
      <c r="A461" s="24">
        <v>778</v>
      </c>
      <c r="B461" s="25">
        <v>2093000</v>
      </c>
      <c r="C461" s="26">
        <f ca="1">TODAY()+258</f>
        <v>44649</v>
      </c>
    </row>
    <row r="462" spans="1:3" x14ac:dyDescent="0.2">
      <c r="A462" s="24">
        <v>51</v>
      </c>
      <c r="B462" s="25">
        <v>3797000</v>
      </c>
      <c r="C462" s="26">
        <f ca="1">TODAY()+222</f>
        <v>44613</v>
      </c>
    </row>
    <row r="463" spans="1:3" x14ac:dyDescent="0.2">
      <c r="A463" s="24">
        <v>744132</v>
      </c>
      <c r="B463" s="25">
        <v>2117000</v>
      </c>
      <c r="C463" s="26">
        <f ca="1">TODAY()+330</f>
        <v>44721</v>
      </c>
    </row>
    <row r="464" spans="1:3" x14ac:dyDescent="0.2">
      <c r="A464" s="24">
        <v>5596</v>
      </c>
      <c r="B464" s="25">
        <v>629000</v>
      </c>
      <c r="C464" s="26">
        <f ca="1">TODAY()+263</f>
        <v>44654</v>
      </c>
    </row>
    <row r="465" spans="1:3" x14ac:dyDescent="0.2">
      <c r="A465" s="24">
        <v>53</v>
      </c>
      <c r="B465" s="25">
        <v>4956000</v>
      </c>
      <c r="C465" s="26">
        <f ca="1">TODAY()+212</f>
        <v>44603</v>
      </c>
    </row>
    <row r="466" spans="1:3" x14ac:dyDescent="0.2">
      <c r="A466" s="24">
        <v>222</v>
      </c>
      <c r="B466" s="25">
        <v>8359000</v>
      </c>
      <c r="C466" s="26">
        <f ca="1">TODAY()+372</f>
        <v>44763</v>
      </c>
    </row>
    <row r="467" spans="1:3" x14ac:dyDescent="0.2">
      <c r="A467" s="24">
        <v>724259</v>
      </c>
      <c r="B467" s="25">
        <v>367000</v>
      </c>
      <c r="C467" s="26">
        <f ca="1">TODAY()+167</f>
        <v>44558</v>
      </c>
    </row>
    <row r="468" spans="1:3" x14ac:dyDescent="0.2">
      <c r="A468" s="24">
        <v>181851</v>
      </c>
      <c r="B468" s="25">
        <v>2539000</v>
      </c>
      <c r="C468" s="26">
        <f ca="1">TODAY()+366</f>
        <v>44757</v>
      </c>
    </row>
    <row r="469" spans="1:3" x14ac:dyDescent="0.2">
      <c r="A469" s="24">
        <v>32281</v>
      </c>
      <c r="B469" s="25">
        <v>229000</v>
      </c>
      <c r="C469" s="26">
        <f ca="1">TODAY()+110</f>
        <v>44501</v>
      </c>
    </row>
    <row r="470" spans="1:3" x14ac:dyDescent="0.2">
      <c r="A470" s="24">
        <v>91501</v>
      </c>
      <c r="B470" s="25">
        <v>7346000</v>
      </c>
      <c r="C470" s="26">
        <f ca="1">TODAY()+381</f>
        <v>44772</v>
      </c>
    </row>
    <row r="471" spans="1:3" x14ac:dyDescent="0.2">
      <c r="A471" s="24">
        <v>210873</v>
      </c>
      <c r="B471" s="25">
        <v>53000</v>
      </c>
      <c r="C471" s="26">
        <f ca="1">TODAY()+217</f>
        <v>44608</v>
      </c>
    </row>
    <row r="472" spans="1:3" x14ac:dyDescent="0.2">
      <c r="A472" s="24">
        <v>35</v>
      </c>
      <c r="B472" s="25">
        <v>833000</v>
      </c>
      <c r="C472" s="26">
        <f ca="1">TODAY()+99</f>
        <v>44490</v>
      </c>
    </row>
    <row r="473" spans="1:3" x14ac:dyDescent="0.2">
      <c r="A473" s="24">
        <v>9053</v>
      </c>
      <c r="B473" s="25">
        <v>4382000</v>
      </c>
      <c r="C473" s="26">
        <f ca="1">TODAY()+166</f>
        <v>44557</v>
      </c>
    </row>
    <row r="474" spans="1:3" x14ac:dyDescent="0.2">
      <c r="A474" s="24">
        <v>41524</v>
      </c>
      <c r="B474" s="25">
        <v>9517000</v>
      </c>
      <c r="C474" s="26">
        <f ca="1">TODAY()+250</f>
        <v>44641</v>
      </c>
    </row>
    <row r="475" spans="1:3" x14ac:dyDescent="0.2">
      <c r="A475" s="24">
        <v>687534</v>
      </c>
      <c r="B475" s="25">
        <v>24000</v>
      </c>
      <c r="C475" s="26">
        <f ca="1">TODAY()+427</f>
        <v>44818</v>
      </c>
    </row>
    <row r="476" spans="1:3" x14ac:dyDescent="0.2">
      <c r="A476" s="24">
        <v>89274</v>
      </c>
      <c r="B476" s="25">
        <v>7305000</v>
      </c>
      <c r="C476" s="26">
        <f ca="1">TODAY()+350</f>
        <v>44741</v>
      </c>
    </row>
    <row r="477" spans="1:3" x14ac:dyDescent="0.2">
      <c r="A477" s="24">
        <v>86</v>
      </c>
      <c r="B477" s="25">
        <v>433000</v>
      </c>
      <c r="C477" s="26">
        <f ca="1">TODAY()+96</f>
        <v>44487</v>
      </c>
    </row>
    <row r="478" spans="1:3" x14ac:dyDescent="0.2">
      <c r="A478" s="24">
        <v>844518</v>
      </c>
      <c r="B478" s="25">
        <v>5491000</v>
      </c>
      <c r="C478" s="26">
        <f ca="1">TODAY()+163</f>
        <v>44554</v>
      </c>
    </row>
    <row r="479" spans="1:3" x14ac:dyDescent="0.2">
      <c r="A479" s="24">
        <v>313597</v>
      </c>
      <c r="B479" s="25">
        <v>8414000</v>
      </c>
      <c r="C479" s="26">
        <f ca="1">TODAY()+230</f>
        <v>44621</v>
      </c>
    </row>
    <row r="480" spans="1:3" x14ac:dyDescent="0.2">
      <c r="A480" s="24">
        <v>115210</v>
      </c>
      <c r="B480" s="25">
        <v>84000</v>
      </c>
      <c r="C480" s="26">
        <f ca="1">TODAY()+46</f>
        <v>44437</v>
      </c>
    </row>
    <row r="481" spans="1:3" x14ac:dyDescent="0.2">
      <c r="A481" s="24">
        <v>3719141</v>
      </c>
      <c r="B481" s="25">
        <v>8117000</v>
      </c>
      <c r="C481" s="26">
        <f ca="1">TODAY()+351</f>
        <v>44742</v>
      </c>
    </row>
    <row r="482" spans="1:3" x14ac:dyDescent="0.2">
      <c r="A482" s="24">
        <v>2972165</v>
      </c>
      <c r="B482" s="25">
        <v>479000</v>
      </c>
      <c r="C482" s="26">
        <f ca="1">TODAY()+306</f>
        <v>44697</v>
      </c>
    </row>
    <row r="483" spans="1:3" x14ac:dyDescent="0.2">
      <c r="A483" s="24">
        <v>9826884</v>
      </c>
      <c r="B483" s="25">
        <v>442000</v>
      </c>
      <c r="C483" s="26">
        <f ca="1">TODAY()+177</f>
        <v>44568</v>
      </c>
    </row>
    <row r="484" spans="1:3" x14ac:dyDescent="0.2">
      <c r="A484" s="24">
        <v>76955</v>
      </c>
      <c r="B484" s="25">
        <v>595000</v>
      </c>
      <c r="C484" s="26">
        <f ca="1">TODAY()+376</f>
        <v>44767</v>
      </c>
    </row>
    <row r="485" spans="1:3" x14ac:dyDescent="0.2">
      <c r="A485" s="24">
        <v>1538579</v>
      </c>
      <c r="B485" s="25">
        <v>9115000</v>
      </c>
      <c r="C485" s="26">
        <f ca="1">TODAY()+49</f>
        <v>44440</v>
      </c>
    </row>
    <row r="486" spans="1:3" x14ac:dyDescent="0.2">
      <c r="A486" s="24">
        <v>83745</v>
      </c>
      <c r="B486" s="25">
        <v>5012000</v>
      </c>
      <c r="C486" s="26">
        <f ca="1">TODAY()+180</f>
        <v>44571</v>
      </c>
    </row>
    <row r="487" spans="1:3" x14ac:dyDescent="0.2">
      <c r="A487" s="24">
        <v>9275</v>
      </c>
      <c r="B487" s="25">
        <v>8552000</v>
      </c>
      <c r="C487" s="26">
        <f ca="1">TODAY()+27</f>
        <v>44418</v>
      </c>
    </row>
    <row r="488" spans="1:3" x14ac:dyDescent="0.2">
      <c r="A488" s="24">
        <v>466</v>
      </c>
      <c r="B488" s="25">
        <v>4811000</v>
      </c>
      <c r="C488" s="26">
        <f ca="1">TODAY()+248</f>
        <v>44639</v>
      </c>
    </row>
    <row r="489" spans="1:3" x14ac:dyDescent="0.2">
      <c r="A489" s="24">
        <v>3010</v>
      </c>
      <c r="B489" s="25">
        <v>4972000</v>
      </c>
      <c r="C489" s="26">
        <f ca="1">TODAY()+377</f>
        <v>44768</v>
      </c>
    </row>
    <row r="490" spans="1:3" x14ac:dyDescent="0.2">
      <c r="A490" s="24">
        <v>303</v>
      </c>
      <c r="B490" s="25">
        <v>504000</v>
      </c>
      <c r="C490" s="26">
        <f ca="1">TODAY()+245</f>
        <v>44636</v>
      </c>
    </row>
    <row r="491" spans="1:3" x14ac:dyDescent="0.2">
      <c r="A491" s="24">
        <v>542</v>
      </c>
      <c r="B491" s="25">
        <v>5361000</v>
      </c>
      <c r="C491" s="26">
        <f ca="1">TODAY()+56</f>
        <v>44447</v>
      </c>
    </row>
    <row r="492" spans="1:3" x14ac:dyDescent="0.2">
      <c r="A492" s="24">
        <v>97</v>
      </c>
      <c r="B492" s="25">
        <v>375000</v>
      </c>
      <c r="C492" s="26">
        <f ca="1">TODAY()+410</f>
        <v>44801</v>
      </c>
    </row>
    <row r="493" spans="1:3" x14ac:dyDescent="0.2">
      <c r="A493" s="24">
        <v>3103667</v>
      </c>
      <c r="B493" s="25">
        <v>575000</v>
      </c>
      <c r="C493" s="26">
        <f ca="1">TODAY()+232</f>
        <v>44623</v>
      </c>
    </row>
    <row r="494" spans="1:3" x14ac:dyDescent="0.2">
      <c r="A494" s="24">
        <v>53</v>
      </c>
      <c r="B494" s="25">
        <v>138000</v>
      </c>
      <c r="C494" s="26">
        <f ca="1">TODAY()+444</f>
        <v>44835</v>
      </c>
    </row>
    <row r="495" spans="1:3" x14ac:dyDescent="0.2">
      <c r="A495" s="24">
        <v>601</v>
      </c>
      <c r="B495" s="25">
        <v>896000</v>
      </c>
      <c r="C495" s="26">
        <f ca="1">TODAY()+440</f>
        <v>44831</v>
      </c>
    </row>
    <row r="496" spans="1:3" x14ac:dyDescent="0.2">
      <c r="A496" s="24">
        <v>54393</v>
      </c>
      <c r="B496" s="25">
        <v>156000</v>
      </c>
      <c r="C496" s="26">
        <f ca="1">TODAY()+356</f>
        <v>44747</v>
      </c>
    </row>
    <row r="497" spans="1:3" x14ac:dyDescent="0.2">
      <c r="A497" s="24">
        <v>6791</v>
      </c>
      <c r="B497" s="25">
        <v>1129000</v>
      </c>
      <c r="C497" s="26">
        <f ca="1">TODAY()+138</f>
        <v>44529</v>
      </c>
    </row>
    <row r="498" spans="1:3" x14ac:dyDescent="0.2">
      <c r="A498" s="24">
        <v>6120124</v>
      </c>
      <c r="B498" s="25">
        <v>433000</v>
      </c>
      <c r="C498" s="26">
        <f ca="1">TODAY()+193</f>
        <v>44584</v>
      </c>
    </row>
    <row r="499" spans="1:3" x14ac:dyDescent="0.2">
      <c r="A499" s="24">
        <v>887</v>
      </c>
      <c r="B499" s="25">
        <v>4475000</v>
      </c>
      <c r="C499" s="26">
        <f ca="1">TODAY()+284</f>
        <v>44675</v>
      </c>
    </row>
    <row r="500" spans="1:3" x14ac:dyDescent="0.2">
      <c r="A500" s="24">
        <v>947033</v>
      </c>
      <c r="B500" s="25">
        <v>5791000</v>
      </c>
      <c r="C500" s="26">
        <f ca="1">TODAY()+270</f>
        <v>44661</v>
      </c>
    </row>
    <row r="501" spans="1:3" x14ac:dyDescent="0.2">
      <c r="A501" s="24">
        <v>870907</v>
      </c>
      <c r="B501" s="25">
        <v>996000</v>
      </c>
      <c r="C501" s="26">
        <f ca="1">TODAY()+380</f>
        <v>44771</v>
      </c>
    </row>
    <row r="502" spans="1:3" x14ac:dyDescent="0.2">
      <c r="A502" s="24">
        <v>961142</v>
      </c>
      <c r="B502" s="25">
        <v>783000</v>
      </c>
      <c r="C502" s="26">
        <f ca="1">TODAY()+394</f>
        <v>44785</v>
      </c>
    </row>
    <row r="503" spans="1:3" x14ac:dyDescent="0.2">
      <c r="A503" s="24">
        <v>45436</v>
      </c>
      <c r="B503" s="25">
        <v>8153000</v>
      </c>
      <c r="C503" s="26">
        <f ca="1">TODAY()+214</f>
        <v>44605</v>
      </c>
    </row>
    <row r="504" spans="1:3" x14ac:dyDescent="0.2">
      <c r="A504" s="24">
        <v>37</v>
      </c>
      <c r="B504" s="25">
        <v>6018000</v>
      </c>
      <c r="C504" s="26">
        <f ca="1">TODAY()+82</f>
        <v>44473</v>
      </c>
    </row>
    <row r="505" spans="1:3" x14ac:dyDescent="0.2">
      <c r="A505" s="24">
        <v>46</v>
      </c>
      <c r="B505" s="25">
        <v>6325000</v>
      </c>
      <c r="C505" s="26">
        <f ca="1">TODAY()+411</f>
        <v>44802</v>
      </c>
    </row>
    <row r="506" spans="1:3" x14ac:dyDescent="0.2">
      <c r="A506" s="24">
        <v>4851</v>
      </c>
      <c r="B506" s="25">
        <v>9129000</v>
      </c>
      <c r="C506" s="26">
        <f ca="1">TODAY()+482</f>
        <v>44873</v>
      </c>
    </row>
    <row r="507" spans="1:3" x14ac:dyDescent="0.2">
      <c r="A507" s="24">
        <v>80066</v>
      </c>
      <c r="B507" s="25">
        <v>51000</v>
      </c>
      <c r="C507" s="26">
        <f ca="1">TODAY()+456</f>
        <v>44847</v>
      </c>
    </row>
    <row r="508" spans="1:3" x14ac:dyDescent="0.2">
      <c r="A508" s="24">
        <v>8395</v>
      </c>
      <c r="B508" s="25">
        <v>958000</v>
      </c>
      <c r="C508" s="26">
        <f ca="1">TODAY()+311</f>
        <v>44702</v>
      </c>
    </row>
    <row r="509" spans="1:3" x14ac:dyDescent="0.2">
      <c r="A509" s="24">
        <v>3312138</v>
      </c>
      <c r="B509" s="25">
        <v>7127000</v>
      </c>
      <c r="C509" s="26">
        <f ca="1">TODAY()+421</f>
        <v>44812</v>
      </c>
    </row>
    <row r="510" spans="1:3" x14ac:dyDescent="0.2">
      <c r="A510" s="24">
        <v>1671</v>
      </c>
      <c r="B510" s="25">
        <v>6736000</v>
      </c>
      <c r="C510" s="26">
        <f ca="1">TODAY()+216</f>
        <v>44607</v>
      </c>
    </row>
    <row r="511" spans="1:3" x14ac:dyDescent="0.2">
      <c r="A511" s="24">
        <v>280286</v>
      </c>
      <c r="B511" s="25">
        <v>3007000</v>
      </c>
      <c r="C511" s="26">
        <f ca="1">TODAY()+477</f>
        <v>44868</v>
      </c>
    </row>
    <row r="512" spans="1:3" x14ac:dyDescent="0.2">
      <c r="A512" s="24">
        <v>33742</v>
      </c>
      <c r="B512" s="25">
        <v>1481000</v>
      </c>
      <c r="C512" s="26">
        <f ca="1">TODAY()+368</f>
        <v>44759</v>
      </c>
    </row>
    <row r="513" spans="1:3" x14ac:dyDescent="0.2">
      <c r="A513" s="24">
        <v>86174</v>
      </c>
      <c r="B513" s="25">
        <v>3978000</v>
      </c>
      <c r="C513" s="26">
        <f ca="1">TODAY()+64</f>
        <v>44455</v>
      </c>
    </row>
    <row r="514" spans="1:3" x14ac:dyDescent="0.2">
      <c r="A514" s="24">
        <v>4528</v>
      </c>
      <c r="B514" s="25">
        <v>1047000</v>
      </c>
      <c r="C514" s="26">
        <f ca="1">TODAY()+137</f>
        <v>44528</v>
      </c>
    </row>
    <row r="515" spans="1:3" x14ac:dyDescent="0.2">
      <c r="A515" s="24">
        <v>203</v>
      </c>
      <c r="B515" s="25">
        <v>787000</v>
      </c>
      <c r="C515" s="26">
        <f ca="1">TODAY()+319</f>
        <v>44710</v>
      </c>
    </row>
    <row r="516" spans="1:3" x14ac:dyDescent="0.2">
      <c r="A516" s="24">
        <v>39511</v>
      </c>
      <c r="B516" s="25">
        <v>8571000</v>
      </c>
      <c r="C516" s="26">
        <f ca="1">TODAY()+486</f>
        <v>44877</v>
      </c>
    </row>
    <row r="517" spans="1:3" x14ac:dyDescent="0.2">
      <c r="A517" s="24">
        <v>75</v>
      </c>
      <c r="B517" s="25">
        <v>437000</v>
      </c>
      <c r="C517" s="26">
        <f ca="1">TODAY()+195</f>
        <v>44586</v>
      </c>
    </row>
    <row r="518" spans="1:3" x14ac:dyDescent="0.2">
      <c r="A518" s="24">
        <v>24</v>
      </c>
      <c r="B518" s="25">
        <v>2216000</v>
      </c>
      <c r="C518" s="26">
        <f ca="1">TODAY()+427</f>
        <v>44818</v>
      </c>
    </row>
    <row r="519" spans="1:3" x14ac:dyDescent="0.2">
      <c r="A519" s="24">
        <v>565</v>
      </c>
      <c r="B519" s="25">
        <v>125000</v>
      </c>
      <c r="C519" s="26">
        <f ca="1">TODAY()+119</f>
        <v>44510</v>
      </c>
    </row>
    <row r="520" spans="1:3" x14ac:dyDescent="0.2">
      <c r="A520" s="24">
        <v>4496433</v>
      </c>
      <c r="B520" s="25">
        <v>890000</v>
      </c>
      <c r="C520" s="26">
        <f ca="1">TODAY()+33</f>
        <v>44424</v>
      </c>
    </row>
    <row r="521" spans="1:3" x14ac:dyDescent="0.2">
      <c r="A521" s="24">
        <v>3971</v>
      </c>
      <c r="B521" s="25">
        <v>707000</v>
      </c>
      <c r="C521" s="26">
        <f ca="1">TODAY()+332</f>
        <v>44723</v>
      </c>
    </row>
    <row r="522" spans="1:3" x14ac:dyDescent="0.2">
      <c r="A522" s="24">
        <v>88</v>
      </c>
      <c r="B522" s="25">
        <v>155000</v>
      </c>
      <c r="C522" s="26">
        <f ca="1">TODAY()+321</f>
        <v>44712</v>
      </c>
    </row>
    <row r="523" spans="1:3" x14ac:dyDescent="0.2">
      <c r="A523" s="24">
        <v>5280921</v>
      </c>
      <c r="B523" s="25">
        <v>6151000</v>
      </c>
      <c r="C523" s="26">
        <f ca="1">TODAY()+142</f>
        <v>44533</v>
      </c>
    </row>
    <row r="524" spans="1:3" x14ac:dyDescent="0.2">
      <c r="A524" s="24">
        <v>4016454</v>
      </c>
      <c r="B524" s="25">
        <v>4265000</v>
      </c>
      <c r="C524" s="26">
        <f ca="1">TODAY()+198</f>
        <v>44589</v>
      </c>
    </row>
    <row r="525" spans="1:3" x14ac:dyDescent="0.2">
      <c r="A525" s="24">
        <v>4036</v>
      </c>
      <c r="B525" s="25">
        <v>1903000</v>
      </c>
      <c r="C525" s="26">
        <f ca="1">TODAY()+46</f>
        <v>44437</v>
      </c>
    </row>
    <row r="526" spans="1:3" x14ac:dyDescent="0.2">
      <c r="A526" s="24">
        <v>6927</v>
      </c>
      <c r="B526" s="25">
        <v>374000</v>
      </c>
      <c r="C526" s="26">
        <f ca="1">TODAY()+380</f>
        <v>44771</v>
      </c>
    </row>
    <row r="527" spans="1:3" x14ac:dyDescent="0.2">
      <c r="A527" s="24">
        <v>642035</v>
      </c>
      <c r="B527" s="25">
        <v>557000</v>
      </c>
      <c r="C527" s="26">
        <f ca="1">TODAY()+279</f>
        <v>44670</v>
      </c>
    </row>
    <row r="528" spans="1:3" x14ac:dyDescent="0.2">
      <c r="A528" s="24">
        <v>693</v>
      </c>
      <c r="B528" s="25">
        <v>7857000</v>
      </c>
      <c r="C528" s="26">
        <f ca="1">TODAY()+358</f>
        <v>44749</v>
      </c>
    </row>
    <row r="529" spans="1:3" x14ac:dyDescent="0.2">
      <c r="A529" s="24">
        <v>4929</v>
      </c>
      <c r="B529" s="25">
        <v>608000</v>
      </c>
      <c r="C529" s="26">
        <f ca="1">TODAY()+114</f>
        <v>44505</v>
      </c>
    </row>
    <row r="530" spans="1:3" x14ac:dyDescent="0.2">
      <c r="A530" s="24">
        <v>6621</v>
      </c>
      <c r="B530" s="25">
        <v>402000</v>
      </c>
      <c r="C530" s="26">
        <f ca="1">TODAY()+70</f>
        <v>44461</v>
      </c>
    </row>
    <row r="531" spans="1:3" x14ac:dyDescent="0.2">
      <c r="A531" s="24">
        <v>4321</v>
      </c>
      <c r="B531" s="25">
        <v>5044000</v>
      </c>
      <c r="C531" s="26">
        <f ca="1">TODAY()+403</f>
        <v>44794</v>
      </c>
    </row>
    <row r="532" spans="1:3" x14ac:dyDescent="0.2">
      <c r="A532" s="24">
        <v>886</v>
      </c>
      <c r="B532" s="25">
        <v>796000</v>
      </c>
      <c r="C532" s="26">
        <f ca="1">TODAY()+118</f>
        <v>44509</v>
      </c>
    </row>
    <row r="533" spans="1:3" x14ac:dyDescent="0.2">
      <c r="A533" s="24">
        <v>5386573</v>
      </c>
      <c r="B533" s="25">
        <v>6238000</v>
      </c>
      <c r="C533" s="26">
        <f ca="1">TODAY()+441</f>
        <v>44832</v>
      </c>
    </row>
    <row r="534" spans="1:3" x14ac:dyDescent="0.2">
      <c r="A534" s="24">
        <v>53</v>
      </c>
      <c r="B534" s="25">
        <v>1000</v>
      </c>
      <c r="C534" s="26">
        <f ca="1">TODAY()+142</f>
        <v>44533</v>
      </c>
    </row>
    <row r="535" spans="1:3" x14ac:dyDescent="0.2">
      <c r="A535" s="24">
        <v>3093</v>
      </c>
      <c r="B535" s="25">
        <v>399000</v>
      </c>
      <c r="C535" s="26">
        <f ca="1">TODAY()+145</f>
        <v>44536</v>
      </c>
    </row>
    <row r="536" spans="1:3" x14ac:dyDescent="0.2">
      <c r="A536" s="24">
        <v>2414751</v>
      </c>
      <c r="B536" s="25">
        <v>3893000</v>
      </c>
      <c r="C536" s="26">
        <f ca="1">TODAY()+273</f>
        <v>44664</v>
      </c>
    </row>
    <row r="537" spans="1:3" x14ac:dyDescent="0.2">
      <c r="A537" s="24">
        <v>741</v>
      </c>
      <c r="B537" s="25">
        <v>966000</v>
      </c>
      <c r="C537" s="26">
        <f ca="1">TODAY()+146</f>
        <v>44537</v>
      </c>
    </row>
    <row r="538" spans="1:3" x14ac:dyDescent="0.2">
      <c r="A538" s="24">
        <v>595</v>
      </c>
      <c r="B538" s="25">
        <v>166000</v>
      </c>
      <c r="C538" s="26">
        <f ca="1">TODAY()+225</f>
        <v>44616</v>
      </c>
    </row>
    <row r="539" spans="1:3" x14ac:dyDescent="0.2">
      <c r="A539" s="24">
        <v>6369296</v>
      </c>
      <c r="B539" s="25">
        <v>821000</v>
      </c>
      <c r="C539" s="26">
        <f ca="1">TODAY()+427</f>
        <v>44818</v>
      </c>
    </row>
    <row r="540" spans="1:3" x14ac:dyDescent="0.2">
      <c r="A540" s="24">
        <v>8165253</v>
      </c>
      <c r="B540" s="25">
        <v>316000</v>
      </c>
      <c r="C540" s="26">
        <f ca="1">TODAY()+80</f>
        <v>44471</v>
      </c>
    </row>
    <row r="541" spans="1:3" x14ac:dyDescent="0.2">
      <c r="A541" s="24">
        <v>94</v>
      </c>
      <c r="B541" s="25">
        <v>3273000</v>
      </c>
      <c r="C541" s="26">
        <f ca="1">TODAY()+354</f>
        <v>44745</v>
      </c>
    </row>
    <row r="542" spans="1:3" x14ac:dyDescent="0.2">
      <c r="A542" s="24">
        <v>14684</v>
      </c>
      <c r="B542" s="25">
        <v>1170000</v>
      </c>
      <c r="C542" s="26">
        <f ca="1">TODAY()+370</f>
        <v>44761</v>
      </c>
    </row>
    <row r="543" spans="1:3" x14ac:dyDescent="0.2">
      <c r="A543" s="24">
        <v>4112767</v>
      </c>
      <c r="B543" s="25">
        <v>8176000</v>
      </c>
      <c r="C543" s="26">
        <f ca="1">TODAY()+15</f>
        <v>44406</v>
      </c>
    </row>
    <row r="544" spans="1:3" x14ac:dyDescent="0.2">
      <c r="A544" s="24">
        <v>391032</v>
      </c>
      <c r="B544" s="25">
        <v>892000</v>
      </c>
      <c r="C544" s="26">
        <f ca="1">TODAY()+117</f>
        <v>44508</v>
      </c>
    </row>
    <row r="545" spans="1:3" x14ac:dyDescent="0.2">
      <c r="A545" s="24">
        <v>842</v>
      </c>
      <c r="B545" s="25">
        <v>670000</v>
      </c>
      <c r="C545" s="26">
        <f ca="1">TODAY()+256</f>
        <v>44647</v>
      </c>
    </row>
    <row r="546" spans="1:3" x14ac:dyDescent="0.2">
      <c r="A546" s="24">
        <v>127</v>
      </c>
      <c r="B546" s="25">
        <v>1149000</v>
      </c>
      <c r="C546" s="26">
        <f ca="1">TODAY()+395</f>
        <v>44786</v>
      </c>
    </row>
    <row r="547" spans="1:3" x14ac:dyDescent="0.2">
      <c r="A547" s="24">
        <v>33165</v>
      </c>
      <c r="B547" s="25">
        <v>639000</v>
      </c>
      <c r="C547" s="26">
        <f ca="1">TODAY()+407</f>
        <v>44798</v>
      </c>
    </row>
    <row r="548" spans="1:3" x14ac:dyDescent="0.2">
      <c r="A548" s="24">
        <v>4077</v>
      </c>
      <c r="B548" s="25">
        <v>3706000</v>
      </c>
      <c r="C548" s="26">
        <f ca="1">TODAY()+120</f>
        <v>44511</v>
      </c>
    </row>
    <row r="549" spans="1:3" x14ac:dyDescent="0.2">
      <c r="A549" s="24">
        <v>64</v>
      </c>
      <c r="B549" s="25">
        <v>765000</v>
      </c>
      <c r="C549" s="26">
        <f ca="1">TODAY()+485</f>
        <v>44876</v>
      </c>
    </row>
    <row r="550" spans="1:3" x14ac:dyDescent="0.2">
      <c r="A550" s="24">
        <v>1897</v>
      </c>
      <c r="B550" s="25">
        <v>489000</v>
      </c>
      <c r="C550" s="26">
        <f ca="1">TODAY()+389</f>
        <v>44780</v>
      </c>
    </row>
    <row r="551" spans="1:3" x14ac:dyDescent="0.2">
      <c r="A551" s="24">
        <v>3048</v>
      </c>
      <c r="B551" s="25">
        <v>320000</v>
      </c>
      <c r="C551" s="26">
        <f ca="1">TODAY()+262</f>
        <v>44653</v>
      </c>
    </row>
    <row r="552" spans="1:3" x14ac:dyDescent="0.2">
      <c r="A552" s="24">
        <v>80</v>
      </c>
      <c r="B552" s="25">
        <v>133000</v>
      </c>
      <c r="C552" s="26">
        <f ca="1">TODAY()+236</f>
        <v>44627</v>
      </c>
    </row>
    <row r="553" spans="1:3" x14ac:dyDescent="0.2">
      <c r="A553" s="24">
        <v>2362</v>
      </c>
      <c r="B553" s="25">
        <v>6452000</v>
      </c>
      <c r="C553" s="26">
        <f ca="1">TODAY()+180</f>
        <v>44571</v>
      </c>
    </row>
    <row r="554" spans="1:3" x14ac:dyDescent="0.2">
      <c r="A554" s="24">
        <v>1108</v>
      </c>
      <c r="B554" s="25">
        <v>658000</v>
      </c>
      <c r="C554" s="26">
        <f ca="1">TODAY()+192</f>
        <v>44583</v>
      </c>
    </row>
    <row r="555" spans="1:3" x14ac:dyDescent="0.2">
      <c r="A555" s="24">
        <v>9960</v>
      </c>
      <c r="B555" s="25">
        <v>176000</v>
      </c>
      <c r="C555" s="26">
        <f ca="1">TODAY()+162</f>
        <v>44553</v>
      </c>
    </row>
    <row r="556" spans="1:3" x14ac:dyDescent="0.2">
      <c r="A556" s="24">
        <v>178</v>
      </c>
      <c r="B556" s="25">
        <v>406000</v>
      </c>
      <c r="C556" s="26">
        <f ca="1">TODAY()+90</f>
        <v>44481</v>
      </c>
    </row>
    <row r="557" spans="1:3" x14ac:dyDescent="0.2">
      <c r="A557" s="24">
        <v>26</v>
      </c>
      <c r="B557" s="25">
        <v>484000</v>
      </c>
      <c r="C557" s="26">
        <f ca="1">TODAY()+24</f>
        <v>44415</v>
      </c>
    </row>
    <row r="558" spans="1:3" x14ac:dyDescent="0.2">
      <c r="A558" s="24">
        <v>4093222</v>
      </c>
      <c r="B558" s="25">
        <v>555000</v>
      </c>
      <c r="C558" s="26">
        <f ca="1">TODAY()+405</f>
        <v>44796</v>
      </c>
    </row>
    <row r="559" spans="1:3" x14ac:dyDescent="0.2">
      <c r="A559" s="24">
        <v>70</v>
      </c>
      <c r="B559" s="25">
        <v>6442000</v>
      </c>
      <c r="C559" s="26">
        <f ca="1">TODAY()+72</f>
        <v>44463</v>
      </c>
    </row>
    <row r="560" spans="1:3" x14ac:dyDescent="0.2">
      <c r="A560" s="24">
        <v>818</v>
      </c>
      <c r="B560" s="25">
        <v>1112000</v>
      </c>
      <c r="C560" s="26">
        <f ca="1">TODAY()+195</f>
        <v>44586</v>
      </c>
    </row>
    <row r="561" spans="1:3" x14ac:dyDescent="0.2">
      <c r="A561" s="24">
        <v>983</v>
      </c>
      <c r="B561" s="25">
        <v>4823000</v>
      </c>
      <c r="C561" s="26">
        <f ca="1">TODAY()+87</f>
        <v>44478</v>
      </c>
    </row>
    <row r="562" spans="1:3" x14ac:dyDescent="0.2">
      <c r="A562" s="24">
        <v>8262</v>
      </c>
      <c r="B562" s="25">
        <v>92000</v>
      </c>
      <c r="C562" s="26">
        <f ca="1">TODAY()+285</f>
        <v>44676</v>
      </c>
    </row>
    <row r="563" spans="1:3" x14ac:dyDescent="0.2">
      <c r="A563" s="24">
        <v>135</v>
      </c>
      <c r="B563" s="25">
        <v>332000</v>
      </c>
      <c r="C563" s="26">
        <f ca="1">TODAY()+434</f>
        <v>44825</v>
      </c>
    </row>
    <row r="564" spans="1:3" x14ac:dyDescent="0.2">
      <c r="A564" s="24">
        <v>99904</v>
      </c>
      <c r="B564" s="25">
        <v>623000</v>
      </c>
      <c r="C564" s="26">
        <f ca="1">TODAY()+345</f>
        <v>44736</v>
      </c>
    </row>
    <row r="565" spans="1:3" x14ac:dyDescent="0.2">
      <c r="A565" s="24">
        <v>37320</v>
      </c>
      <c r="B565" s="25">
        <v>284000</v>
      </c>
      <c r="C565" s="26">
        <f ca="1">TODAY()+200</f>
        <v>44591</v>
      </c>
    </row>
    <row r="566" spans="1:3" x14ac:dyDescent="0.2">
      <c r="A566" s="24">
        <v>3036</v>
      </c>
      <c r="B566" s="25">
        <v>3072000</v>
      </c>
      <c r="C566" s="26">
        <f ca="1">TODAY()+149</f>
        <v>44540</v>
      </c>
    </row>
    <row r="567" spans="1:3" x14ac:dyDescent="0.2">
      <c r="A567" s="24">
        <v>9156</v>
      </c>
      <c r="B567" s="25">
        <v>81000</v>
      </c>
      <c r="C567" s="26">
        <f ca="1">TODAY()+139</f>
        <v>44530</v>
      </c>
    </row>
    <row r="568" spans="1:3" x14ac:dyDescent="0.2">
      <c r="A568" s="24">
        <v>31</v>
      </c>
      <c r="B568" s="25">
        <v>318000</v>
      </c>
      <c r="C568" s="26">
        <f ca="1">TODAY()+288</f>
        <v>44679</v>
      </c>
    </row>
    <row r="569" spans="1:3" x14ac:dyDescent="0.2">
      <c r="A569" s="24">
        <v>77546</v>
      </c>
      <c r="B569" s="25">
        <v>1302000</v>
      </c>
      <c r="C569" s="26">
        <f ca="1">TODAY()+227</f>
        <v>44618</v>
      </c>
    </row>
    <row r="570" spans="1:3" x14ac:dyDescent="0.2">
      <c r="A570" s="24">
        <v>7985993</v>
      </c>
      <c r="B570" s="25">
        <v>4919000</v>
      </c>
      <c r="C570" s="26">
        <f ca="1">TODAY()+156</f>
        <v>44547</v>
      </c>
    </row>
    <row r="571" spans="1:3" x14ac:dyDescent="0.2">
      <c r="A571" s="24">
        <v>2453</v>
      </c>
      <c r="B571" s="25">
        <v>4124000</v>
      </c>
      <c r="C571" s="26">
        <f ca="1">TODAY()+386</f>
        <v>44777</v>
      </c>
    </row>
    <row r="572" spans="1:3" x14ac:dyDescent="0.2">
      <c r="A572" s="24">
        <v>8699105</v>
      </c>
      <c r="B572" s="25">
        <v>1952000</v>
      </c>
      <c r="C572" s="26">
        <f ca="1">TODAY()+442</f>
        <v>44833</v>
      </c>
    </row>
    <row r="573" spans="1:3" x14ac:dyDescent="0.2">
      <c r="A573" s="24">
        <v>77</v>
      </c>
      <c r="B573" s="25">
        <v>691000</v>
      </c>
      <c r="C573" s="26">
        <f ca="1">TODAY()+495</f>
        <v>44886</v>
      </c>
    </row>
    <row r="574" spans="1:3" x14ac:dyDescent="0.2">
      <c r="A574" s="24">
        <v>237207</v>
      </c>
      <c r="B574" s="25">
        <v>1758000</v>
      </c>
      <c r="C574" s="26">
        <f ca="1">TODAY()+318</f>
        <v>44709</v>
      </c>
    </row>
    <row r="575" spans="1:3" x14ac:dyDescent="0.2">
      <c r="A575" s="24">
        <v>227</v>
      </c>
      <c r="B575" s="25">
        <v>5301000</v>
      </c>
      <c r="C575" s="26">
        <f ca="1">TODAY()+202</f>
        <v>44593</v>
      </c>
    </row>
    <row r="576" spans="1:3" x14ac:dyDescent="0.2">
      <c r="A576" s="24">
        <v>6622854</v>
      </c>
      <c r="B576" s="25">
        <v>5638000</v>
      </c>
      <c r="C576" s="26">
        <f ca="1">TODAY()+437</f>
        <v>44828</v>
      </c>
    </row>
    <row r="577" spans="1:3" x14ac:dyDescent="0.2">
      <c r="A577" s="24">
        <v>43197</v>
      </c>
      <c r="B577" s="25">
        <v>6302000</v>
      </c>
      <c r="C577" s="26">
        <f ca="1">TODAY()+10</f>
        <v>44401</v>
      </c>
    </row>
    <row r="578" spans="1:3" x14ac:dyDescent="0.2">
      <c r="A578" s="24">
        <v>7447</v>
      </c>
      <c r="B578" s="25">
        <v>903000</v>
      </c>
      <c r="C578" s="26">
        <f ca="1">TODAY()+402</f>
        <v>44793</v>
      </c>
    </row>
    <row r="579" spans="1:3" x14ac:dyDescent="0.2">
      <c r="A579" s="24">
        <v>633047</v>
      </c>
      <c r="B579" s="25">
        <v>5641000</v>
      </c>
      <c r="C579" s="26">
        <f ca="1">TODAY()+402</f>
        <v>44793</v>
      </c>
    </row>
    <row r="580" spans="1:3" x14ac:dyDescent="0.2">
      <c r="A580" s="24">
        <v>1983254</v>
      </c>
      <c r="B580" s="25">
        <v>3882000</v>
      </c>
      <c r="C580" s="26">
        <f ca="1">TODAY()+159</f>
        <v>44550</v>
      </c>
    </row>
    <row r="581" spans="1:3" x14ac:dyDescent="0.2">
      <c r="A581" s="24">
        <v>237819</v>
      </c>
      <c r="B581" s="25">
        <v>6045000</v>
      </c>
      <c r="C581" s="26">
        <f ca="1">TODAY()+67</f>
        <v>44458</v>
      </c>
    </row>
    <row r="582" spans="1:3" x14ac:dyDescent="0.2">
      <c r="A582" s="24">
        <v>27</v>
      </c>
      <c r="B582" s="25">
        <v>0</v>
      </c>
      <c r="C582" s="26">
        <f ca="1">TODAY()+408</f>
        <v>44799</v>
      </c>
    </row>
    <row r="583" spans="1:3" x14ac:dyDescent="0.2">
      <c r="A583" s="24">
        <v>1376</v>
      </c>
      <c r="B583" s="25">
        <v>3924000</v>
      </c>
      <c r="C583" s="26">
        <f ca="1">TODAY()+487</f>
        <v>44878</v>
      </c>
    </row>
    <row r="584" spans="1:3" x14ac:dyDescent="0.2">
      <c r="A584" s="24">
        <v>604</v>
      </c>
      <c r="B584" s="25">
        <v>872000</v>
      </c>
      <c r="C584" s="26">
        <f ca="1">TODAY()+441</f>
        <v>44832</v>
      </c>
    </row>
    <row r="585" spans="1:3" x14ac:dyDescent="0.2">
      <c r="A585" s="24">
        <v>3380227</v>
      </c>
      <c r="B585" s="25">
        <v>470000</v>
      </c>
      <c r="C585" s="26">
        <f ca="1">TODAY()+196</f>
        <v>44587</v>
      </c>
    </row>
    <row r="586" spans="1:3" x14ac:dyDescent="0.2">
      <c r="A586" s="24">
        <v>4633</v>
      </c>
      <c r="B586" s="25">
        <v>42000</v>
      </c>
      <c r="C586" s="26">
        <f ca="1">TODAY()+378</f>
        <v>44769</v>
      </c>
    </row>
    <row r="587" spans="1:3" x14ac:dyDescent="0.2">
      <c r="A587" s="24">
        <v>511</v>
      </c>
      <c r="B587" s="25">
        <v>138000</v>
      </c>
      <c r="C587" s="26">
        <f ca="1">TODAY()+65</f>
        <v>44456</v>
      </c>
    </row>
    <row r="588" spans="1:3" x14ac:dyDescent="0.2">
      <c r="A588" s="24">
        <v>97621</v>
      </c>
      <c r="B588" s="25">
        <v>4207000</v>
      </c>
      <c r="C588" s="26">
        <f ca="1">TODAY()+115</f>
        <v>44506</v>
      </c>
    </row>
    <row r="589" spans="1:3" x14ac:dyDescent="0.2">
      <c r="A589" s="24">
        <v>97714</v>
      </c>
      <c r="B589" s="25">
        <v>777000</v>
      </c>
      <c r="C589" s="26">
        <f ca="1">TODAY()+275</f>
        <v>44666</v>
      </c>
    </row>
    <row r="590" spans="1:3" x14ac:dyDescent="0.2">
      <c r="A590" s="24">
        <v>5369</v>
      </c>
      <c r="B590" s="25">
        <v>774000</v>
      </c>
      <c r="C590" s="26">
        <f ca="1">TODAY()+116</f>
        <v>44507</v>
      </c>
    </row>
    <row r="591" spans="1:3" x14ac:dyDescent="0.2">
      <c r="A591" s="24">
        <v>980283</v>
      </c>
      <c r="B591" s="25">
        <v>370000</v>
      </c>
      <c r="C591" s="26">
        <f ca="1">TODAY()+400</f>
        <v>44791</v>
      </c>
    </row>
    <row r="592" spans="1:3" x14ac:dyDescent="0.2">
      <c r="A592" s="24">
        <v>60084</v>
      </c>
      <c r="B592" s="25">
        <v>970000</v>
      </c>
      <c r="C592" s="26">
        <f ca="1">TODAY()+360</f>
        <v>44751</v>
      </c>
    </row>
    <row r="593" spans="1:3" x14ac:dyDescent="0.2">
      <c r="A593" s="24">
        <v>2215</v>
      </c>
      <c r="B593" s="25">
        <v>499000</v>
      </c>
      <c r="C593" s="26">
        <f ca="1">TODAY()+16</f>
        <v>44407</v>
      </c>
    </row>
    <row r="594" spans="1:3" x14ac:dyDescent="0.2">
      <c r="A594" s="24">
        <v>26307</v>
      </c>
      <c r="B594" s="25">
        <v>8335000</v>
      </c>
      <c r="C594" s="26">
        <f ca="1">TODAY()+69</f>
        <v>44460</v>
      </c>
    </row>
    <row r="595" spans="1:3" x14ac:dyDescent="0.2">
      <c r="A595" s="24">
        <v>674680</v>
      </c>
      <c r="B595" s="25">
        <v>6197000</v>
      </c>
      <c r="C595" s="26">
        <f ca="1">TODAY()+463</f>
        <v>44854</v>
      </c>
    </row>
    <row r="596" spans="1:3" x14ac:dyDescent="0.2">
      <c r="A596" s="24">
        <v>59727</v>
      </c>
      <c r="B596" s="25">
        <v>595000</v>
      </c>
      <c r="C596" s="26">
        <f ca="1">TODAY()+321</f>
        <v>44712</v>
      </c>
    </row>
    <row r="597" spans="1:3" x14ac:dyDescent="0.2">
      <c r="A597" s="24">
        <v>110021</v>
      </c>
      <c r="B597" s="25">
        <v>4419000</v>
      </c>
      <c r="C597" s="26">
        <f ca="1">TODAY()+301</f>
        <v>44692</v>
      </c>
    </row>
    <row r="598" spans="1:3" x14ac:dyDescent="0.2">
      <c r="A598" s="24">
        <v>4786922</v>
      </c>
      <c r="B598" s="25">
        <v>312000</v>
      </c>
      <c r="C598" s="26">
        <f ca="1">TODAY()+96</f>
        <v>44487</v>
      </c>
    </row>
    <row r="599" spans="1:3" x14ac:dyDescent="0.2">
      <c r="A599" s="24">
        <v>193267</v>
      </c>
      <c r="B599" s="25">
        <v>220000</v>
      </c>
      <c r="C599" s="26">
        <f ca="1">TODAY()+485</f>
        <v>44876</v>
      </c>
    </row>
    <row r="600" spans="1:3" x14ac:dyDescent="0.2">
      <c r="A600" s="24">
        <v>360</v>
      </c>
      <c r="B600" s="25">
        <v>764000</v>
      </c>
      <c r="C600" s="26">
        <f ca="1">TODAY()+424</f>
        <v>44815</v>
      </c>
    </row>
    <row r="601" spans="1:3" x14ac:dyDescent="0.2">
      <c r="A601" s="24">
        <v>90581</v>
      </c>
      <c r="B601" s="25">
        <v>472000</v>
      </c>
      <c r="C601" s="26">
        <f ca="1">TODAY()+407</f>
        <v>44798</v>
      </c>
    </row>
    <row r="602" spans="1:3" x14ac:dyDescent="0.2">
      <c r="A602" s="24">
        <v>4319606</v>
      </c>
      <c r="B602" s="25">
        <v>2315000</v>
      </c>
      <c r="C602" s="26">
        <f ca="1">TODAY()+294</f>
        <v>44685</v>
      </c>
    </row>
    <row r="603" spans="1:3" x14ac:dyDescent="0.2">
      <c r="A603" s="24">
        <v>48</v>
      </c>
      <c r="B603" s="25">
        <v>281000</v>
      </c>
      <c r="C603" s="26">
        <f ca="1">TODAY()+86</f>
        <v>44477</v>
      </c>
    </row>
    <row r="604" spans="1:3" x14ac:dyDescent="0.2">
      <c r="A604" s="24">
        <v>3468</v>
      </c>
      <c r="B604" s="25">
        <v>516000</v>
      </c>
      <c r="C604" s="26">
        <f ca="1">TODAY()+39</f>
        <v>44430</v>
      </c>
    </row>
    <row r="605" spans="1:3" x14ac:dyDescent="0.2">
      <c r="A605" s="24">
        <v>74</v>
      </c>
      <c r="B605" s="25">
        <v>9933000</v>
      </c>
      <c r="C605" s="26">
        <f ca="1">TODAY()+421</f>
        <v>44812</v>
      </c>
    </row>
    <row r="606" spans="1:3" x14ac:dyDescent="0.2">
      <c r="A606" s="24">
        <v>1006</v>
      </c>
      <c r="B606" s="25">
        <v>84000</v>
      </c>
      <c r="C606" s="26">
        <f ca="1">TODAY()+266</f>
        <v>44657</v>
      </c>
    </row>
    <row r="607" spans="1:3" x14ac:dyDescent="0.2">
      <c r="A607" s="24">
        <v>2081</v>
      </c>
      <c r="B607" s="25">
        <v>732000</v>
      </c>
      <c r="C607" s="26">
        <f ca="1">TODAY()+478</f>
        <v>44869</v>
      </c>
    </row>
    <row r="608" spans="1:3" x14ac:dyDescent="0.2">
      <c r="A608" s="24">
        <v>2216</v>
      </c>
      <c r="B608" s="25">
        <v>980000</v>
      </c>
      <c r="C608" s="26">
        <f ca="1">TODAY()+28</f>
        <v>44419</v>
      </c>
    </row>
    <row r="609" spans="1:3" x14ac:dyDescent="0.2">
      <c r="A609" s="24">
        <v>59</v>
      </c>
      <c r="B609" s="25">
        <v>4367000</v>
      </c>
      <c r="C609" s="26">
        <f ca="1">TODAY()+263</f>
        <v>44654</v>
      </c>
    </row>
    <row r="610" spans="1:3" x14ac:dyDescent="0.2">
      <c r="A610" s="24">
        <v>43</v>
      </c>
      <c r="B610" s="25">
        <v>306000</v>
      </c>
      <c r="C610" s="26">
        <f ca="1">TODAY()+174</f>
        <v>44565</v>
      </c>
    </row>
    <row r="611" spans="1:3" x14ac:dyDescent="0.2">
      <c r="A611" s="24">
        <v>636</v>
      </c>
      <c r="B611" s="25">
        <v>2857000</v>
      </c>
      <c r="C611" s="26">
        <f ca="1">TODAY()+378</f>
        <v>44769</v>
      </c>
    </row>
    <row r="612" spans="1:3" x14ac:dyDescent="0.2">
      <c r="A612" s="24">
        <v>839</v>
      </c>
      <c r="B612" s="25">
        <v>324000</v>
      </c>
      <c r="C612" s="26">
        <f ca="1">TODAY()+179</f>
        <v>44570</v>
      </c>
    </row>
    <row r="613" spans="1:3" x14ac:dyDescent="0.2">
      <c r="A613" s="24">
        <v>7548614</v>
      </c>
      <c r="B613" s="25">
        <v>879000</v>
      </c>
      <c r="C613" s="26">
        <f ca="1">TODAY()+414</f>
        <v>44805</v>
      </c>
    </row>
    <row r="614" spans="1:3" x14ac:dyDescent="0.2">
      <c r="A614" s="24">
        <v>8475</v>
      </c>
      <c r="B614" s="25">
        <v>3460000</v>
      </c>
      <c r="C614" s="26">
        <f ca="1">TODAY()+31</f>
        <v>44422</v>
      </c>
    </row>
    <row r="615" spans="1:3" x14ac:dyDescent="0.2">
      <c r="A615" s="24">
        <v>3</v>
      </c>
      <c r="B615" s="25">
        <v>9465000</v>
      </c>
      <c r="C615" s="26">
        <f ca="1">TODAY()+225</f>
        <v>44616</v>
      </c>
    </row>
    <row r="616" spans="1:3" x14ac:dyDescent="0.2">
      <c r="A616" s="24">
        <v>567654</v>
      </c>
      <c r="B616" s="25">
        <v>588000</v>
      </c>
      <c r="C616" s="26">
        <f ca="1">TODAY()+490</f>
        <v>44881</v>
      </c>
    </row>
    <row r="617" spans="1:3" x14ac:dyDescent="0.2">
      <c r="A617" s="24">
        <v>204969</v>
      </c>
      <c r="B617" s="25">
        <v>8918000</v>
      </c>
      <c r="C617" s="26">
        <f ca="1">TODAY()+37</f>
        <v>44428</v>
      </c>
    </row>
    <row r="618" spans="1:3" x14ac:dyDescent="0.2">
      <c r="A618" s="24">
        <v>9952</v>
      </c>
      <c r="B618" s="25">
        <v>376000</v>
      </c>
      <c r="C618" s="26">
        <f ca="1">TODAY()+404</f>
        <v>44795</v>
      </c>
    </row>
    <row r="619" spans="1:3" x14ac:dyDescent="0.2">
      <c r="A619" s="24">
        <v>16477</v>
      </c>
      <c r="B619" s="25">
        <v>865000</v>
      </c>
      <c r="C619" s="26">
        <f ca="1">TODAY()+141</f>
        <v>44532</v>
      </c>
    </row>
    <row r="620" spans="1:3" x14ac:dyDescent="0.2">
      <c r="A620" s="24">
        <v>1639</v>
      </c>
      <c r="B620" s="25">
        <v>9310000</v>
      </c>
      <c r="C620" s="26">
        <f ca="1">TODAY()+286</f>
        <v>44677</v>
      </c>
    </row>
    <row r="621" spans="1:3" x14ac:dyDescent="0.2">
      <c r="A621" s="24">
        <v>345246</v>
      </c>
      <c r="B621" s="25">
        <v>9159000</v>
      </c>
      <c r="C621" s="26">
        <f ca="1">TODAY()+459</f>
        <v>44850</v>
      </c>
    </row>
    <row r="622" spans="1:3" x14ac:dyDescent="0.2">
      <c r="A622" s="24">
        <v>147</v>
      </c>
      <c r="B622" s="25">
        <v>412000</v>
      </c>
      <c r="C622" s="26">
        <f ca="1">TODAY()+355</f>
        <v>44746</v>
      </c>
    </row>
    <row r="623" spans="1:3" x14ac:dyDescent="0.2">
      <c r="A623" s="24">
        <v>295104</v>
      </c>
      <c r="B623" s="25">
        <v>262000</v>
      </c>
      <c r="C623" s="26">
        <f ca="1">TODAY()+76</f>
        <v>44467</v>
      </c>
    </row>
    <row r="624" spans="1:3" x14ac:dyDescent="0.2">
      <c r="A624" s="24">
        <v>7023</v>
      </c>
      <c r="B624" s="25">
        <v>7000</v>
      </c>
      <c r="C624" s="26">
        <f ca="1">TODAY()+492</f>
        <v>44883</v>
      </c>
    </row>
    <row r="625" spans="1:3" x14ac:dyDescent="0.2">
      <c r="A625" s="24">
        <v>43</v>
      </c>
      <c r="B625" s="25">
        <v>3389000</v>
      </c>
      <c r="C625" s="26">
        <f ca="1">TODAY()+228</f>
        <v>44619</v>
      </c>
    </row>
    <row r="626" spans="1:3" x14ac:dyDescent="0.2">
      <c r="A626" s="24">
        <v>6766545</v>
      </c>
      <c r="B626" s="25">
        <v>4841000</v>
      </c>
      <c r="C626" s="26">
        <f ca="1">TODAY()+423</f>
        <v>44814</v>
      </c>
    </row>
    <row r="627" spans="1:3" x14ac:dyDescent="0.2">
      <c r="A627" s="24">
        <v>636</v>
      </c>
      <c r="B627" s="25">
        <v>931000</v>
      </c>
      <c r="C627" s="26">
        <f ca="1">TODAY()+293</f>
        <v>44684</v>
      </c>
    </row>
    <row r="628" spans="1:3" x14ac:dyDescent="0.2">
      <c r="A628" s="24">
        <v>52</v>
      </c>
      <c r="B628" s="25">
        <v>6583000</v>
      </c>
      <c r="C628" s="26">
        <f ca="1">TODAY()+50</f>
        <v>44441</v>
      </c>
    </row>
    <row r="629" spans="1:3" x14ac:dyDescent="0.2">
      <c r="A629" s="24">
        <v>7888636</v>
      </c>
      <c r="B629" s="25">
        <v>653000</v>
      </c>
      <c r="C629" s="26">
        <f ca="1">TODAY()+167</f>
        <v>44558</v>
      </c>
    </row>
    <row r="630" spans="1:3" x14ac:dyDescent="0.2">
      <c r="A630" s="24">
        <v>39961</v>
      </c>
      <c r="B630" s="25">
        <v>1715000</v>
      </c>
      <c r="C630" s="26">
        <f ca="1">TODAY()+469</f>
        <v>44860</v>
      </c>
    </row>
    <row r="631" spans="1:3" x14ac:dyDescent="0.2">
      <c r="A631" s="24">
        <v>780631</v>
      </c>
      <c r="B631" s="25">
        <v>9641000</v>
      </c>
      <c r="C631" s="26">
        <f ca="1">TODAY()+302</f>
        <v>44693</v>
      </c>
    </row>
    <row r="632" spans="1:3" x14ac:dyDescent="0.2">
      <c r="A632" s="24">
        <v>730628</v>
      </c>
      <c r="B632" s="25">
        <v>1190000</v>
      </c>
      <c r="C632" s="26">
        <f ca="1">TODAY()+142</f>
        <v>44533</v>
      </c>
    </row>
    <row r="633" spans="1:3" x14ac:dyDescent="0.2">
      <c r="A633" s="24">
        <v>88357</v>
      </c>
      <c r="B633" s="25">
        <v>3663000</v>
      </c>
      <c r="C633" s="26">
        <f ca="1">TODAY()+29</f>
        <v>44420</v>
      </c>
    </row>
    <row r="634" spans="1:3" x14ac:dyDescent="0.2">
      <c r="A634" s="24">
        <v>457538</v>
      </c>
      <c r="B634" s="25">
        <v>5362000</v>
      </c>
      <c r="C634" s="26">
        <f ca="1">TODAY()+69</f>
        <v>44460</v>
      </c>
    </row>
    <row r="635" spans="1:3" x14ac:dyDescent="0.2">
      <c r="A635" s="24">
        <v>756</v>
      </c>
      <c r="B635" s="25">
        <v>796000</v>
      </c>
      <c r="C635" s="26">
        <f ca="1">TODAY()+24</f>
        <v>44415</v>
      </c>
    </row>
    <row r="636" spans="1:3" x14ac:dyDescent="0.2">
      <c r="A636" s="24">
        <v>155754</v>
      </c>
      <c r="B636" s="25">
        <v>9956000</v>
      </c>
      <c r="C636" s="26">
        <f ca="1">TODAY()+286</f>
        <v>44677</v>
      </c>
    </row>
    <row r="637" spans="1:3" x14ac:dyDescent="0.2">
      <c r="A637" s="24">
        <v>587</v>
      </c>
      <c r="B637" s="25">
        <v>4124000</v>
      </c>
      <c r="C637" s="26">
        <f ca="1">TODAY()+165</f>
        <v>44556</v>
      </c>
    </row>
    <row r="638" spans="1:3" x14ac:dyDescent="0.2">
      <c r="A638" s="24">
        <v>76400</v>
      </c>
      <c r="B638" s="25">
        <v>6741000</v>
      </c>
      <c r="C638" s="26">
        <f ca="1">TODAY()+105</f>
        <v>44496</v>
      </c>
    </row>
    <row r="639" spans="1:3" x14ac:dyDescent="0.2">
      <c r="A639" s="24">
        <v>5235</v>
      </c>
      <c r="B639" s="25">
        <v>759000</v>
      </c>
      <c r="C639" s="26">
        <f ca="1">TODAY()+154</f>
        <v>44545</v>
      </c>
    </row>
    <row r="640" spans="1:3" x14ac:dyDescent="0.2">
      <c r="A640" s="24">
        <v>2494</v>
      </c>
      <c r="B640" s="25">
        <v>213000</v>
      </c>
      <c r="C640" s="26">
        <f ca="1">TODAY()+445</f>
        <v>44836</v>
      </c>
    </row>
    <row r="641" spans="1:3" x14ac:dyDescent="0.2">
      <c r="A641" s="24">
        <v>743421</v>
      </c>
      <c r="B641" s="25">
        <v>387000</v>
      </c>
      <c r="C641" s="26">
        <f ca="1">TODAY()+43</f>
        <v>44434</v>
      </c>
    </row>
    <row r="642" spans="1:3" x14ac:dyDescent="0.2">
      <c r="A642" s="24">
        <v>930006</v>
      </c>
      <c r="B642" s="25">
        <v>976000</v>
      </c>
      <c r="C642" s="26">
        <f ca="1">TODAY()+167</f>
        <v>44558</v>
      </c>
    </row>
    <row r="643" spans="1:3" x14ac:dyDescent="0.2">
      <c r="A643" s="24">
        <v>702085</v>
      </c>
      <c r="B643" s="25">
        <v>499000</v>
      </c>
      <c r="C643" s="26">
        <f ca="1">TODAY()+230</f>
        <v>44621</v>
      </c>
    </row>
    <row r="644" spans="1:3" x14ac:dyDescent="0.2">
      <c r="A644" s="24">
        <v>1517</v>
      </c>
      <c r="B644" s="25">
        <v>430000</v>
      </c>
      <c r="C644" s="26">
        <f ca="1">TODAY()+440</f>
        <v>44831</v>
      </c>
    </row>
    <row r="645" spans="1:3" x14ac:dyDescent="0.2">
      <c r="A645" s="24">
        <v>460314</v>
      </c>
      <c r="B645" s="25">
        <v>770000</v>
      </c>
      <c r="C645" s="26">
        <f ca="1">TODAY()+268</f>
        <v>44659</v>
      </c>
    </row>
    <row r="646" spans="1:3" x14ac:dyDescent="0.2">
      <c r="A646" s="24">
        <v>2701</v>
      </c>
      <c r="B646" s="25">
        <v>242000</v>
      </c>
      <c r="C646" s="26">
        <f ca="1">TODAY()+274</f>
        <v>44665</v>
      </c>
    </row>
    <row r="647" spans="1:3" x14ac:dyDescent="0.2">
      <c r="A647" s="24">
        <v>9114622</v>
      </c>
      <c r="B647" s="25">
        <v>1993000</v>
      </c>
      <c r="C647" s="26">
        <f ca="1">TODAY()+430</f>
        <v>44821</v>
      </c>
    </row>
    <row r="648" spans="1:3" x14ac:dyDescent="0.2">
      <c r="A648" s="24">
        <v>22474</v>
      </c>
      <c r="B648" s="25">
        <v>639000</v>
      </c>
      <c r="C648" s="26">
        <f ca="1">TODAY()+40</f>
        <v>44431</v>
      </c>
    </row>
    <row r="649" spans="1:3" x14ac:dyDescent="0.2">
      <c r="A649" s="24">
        <v>64</v>
      </c>
      <c r="B649" s="25">
        <v>264000</v>
      </c>
      <c r="C649" s="26">
        <f ca="1">TODAY()+336</f>
        <v>44727</v>
      </c>
    </row>
    <row r="650" spans="1:3" x14ac:dyDescent="0.2">
      <c r="A650" s="24">
        <v>907</v>
      </c>
      <c r="B650" s="25">
        <v>5868000</v>
      </c>
      <c r="C650" s="26">
        <f ca="1">TODAY()+359</f>
        <v>44750</v>
      </c>
    </row>
    <row r="651" spans="1:3" x14ac:dyDescent="0.2">
      <c r="A651" s="24">
        <v>652</v>
      </c>
      <c r="B651" s="25">
        <v>6738000</v>
      </c>
      <c r="C651" s="26">
        <f ca="1">TODAY()+146</f>
        <v>44537</v>
      </c>
    </row>
    <row r="652" spans="1:3" x14ac:dyDescent="0.2">
      <c r="A652" s="24">
        <v>6</v>
      </c>
      <c r="B652" s="25">
        <v>520000</v>
      </c>
      <c r="C652" s="26">
        <f ca="1">TODAY()+338</f>
        <v>44729</v>
      </c>
    </row>
    <row r="653" spans="1:3" x14ac:dyDescent="0.2">
      <c r="A653" s="24">
        <v>68</v>
      </c>
      <c r="B653" s="25">
        <v>519000</v>
      </c>
      <c r="C653" s="26">
        <f ca="1">TODAY()+431</f>
        <v>44822</v>
      </c>
    </row>
    <row r="654" spans="1:3" x14ac:dyDescent="0.2">
      <c r="A654" s="24">
        <v>193905</v>
      </c>
      <c r="B654" s="25">
        <v>7467000</v>
      </c>
      <c r="C654" s="26">
        <f ca="1">TODAY()+153</f>
        <v>44544</v>
      </c>
    </row>
    <row r="655" spans="1:3" x14ac:dyDescent="0.2">
      <c r="A655" s="24">
        <v>34771</v>
      </c>
      <c r="B655" s="25">
        <v>8674000</v>
      </c>
      <c r="C655" s="26">
        <f ca="1">TODAY()+348</f>
        <v>44739</v>
      </c>
    </row>
    <row r="656" spans="1:3" x14ac:dyDescent="0.2">
      <c r="A656" s="24">
        <v>89336</v>
      </c>
      <c r="B656" s="25">
        <v>3611000</v>
      </c>
      <c r="C656" s="26">
        <f ca="1">TODAY()+83</f>
        <v>44474</v>
      </c>
    </row>
    <row r="657" spans="1:3" x14ac:dyDescent="0.2">
      <c r="A657" s="24">
        <v>1463077</v>
      </c>
      <c r="B657" s="25">
        <v>4541000</v>
      </c>
      <c r="C657" s="26">
        <f ca="1">TODAY()+70</f>
        <v>44461</v>
      </c>
    </row>
    <row r="658" spans="1:3" x14ac:dyDescent="0.2">
      <c r="A658" s="24">
        <v>1510</v>
      </c>
      <c r="B658" s="25">
        <v>832000</v>
      </c>
      <c r="C658" s="26">
        <f ca="1">TODAY()+479</f>
        <v>44870</v>
      </c>
    </row>
    <row r="659" spans="1:3" x14ac:dyDescent="0.2">
      <c r="A659" s="24">
        <v>13895</v>
      </c>
      <c r="B659" s="25">
        <v>883000</v>
      </c>
      <c r="C659" s="26">
        <f ca="1">TODAY()+236</f>
        <v>44627</v>
      </c>
    </row>
    <row r="660" spans="1:3" x14ac:dyDescent="0.2">
      <c r="A660" s="24">
        <v>747383</v>
      </c>
      <c r="B660" s="25">
        <v>470000</v>
      </c>
      <c r="C660" s="26">
        <f ca="1">TODAY()+115</f>
        <v>44506</v>
      </c>
    </row>
    <row r="661" spans="1:3" x14ac:dyDescent="0.2">
      <c r="A661" s="24">
        <v>4833</v>
      </c>
      <c r="B661" s="25">
        <v>3692000</v>
      </c>
      <c r="C661" s="26">
        <f ca="1">TODAY()+439</f>
        <v>44830</v>
      </c>
    </row>
    <row r="662" spans="1:3" x14ac:dyDescent="0.2">
      <c r="A662" s="24">
        <v>87</v>
      </c>
      <c r="B662" s="25">
        <v>153000</v>
      </c>
      <c r="C662" s="26">
        <f ca="1">TODAY()+147</f>
        <v>44538</v>
      </c>
    </row>
    <row r="663" spans="1:3" x14ac:dyDescent="0.2">
      <c r="A663" s="24">
        <v>3242774</v>
      </c>
      <c r="B663" s="25">
        <v>4552000</v>
      </c>
      <c r="C663" s="26">
        <f ca="1">TODAY()+43</f>
        <v>44434</v>
      </c>
    </row>
    <row r="664" spans="1:3" x14ac:dyDescent="0.2">
      <c r="A664" s="24">
        <v>75790</v>
      </c>
      <c r="B664" s="25">
        <v>4646000</v>
      </c>
      <c r="C664" s="26">
        <f ca="1">TODAY()+20</f>
        <v>44411</v>
      </c>
    </row>
    <row r="665" spans="1:3" x14ac:dyDescent="0.2">
      <c r="A665" s="24">
        <v>704134</v>
      </c>
      <c r="B665" s="25">
        <v>9216000</v>
      </c>
      <c r="C665" s="26">
        <f ca="1">TODAY()+118</f>
        <v>44509</v>
      </c>
    </row>
    <row r="666" spans="1:3" x14ac:dyDescent="0.2">
      <c r="A666" s="24">
        <v>93</v>
      </c>
      <c r="B666" s="25">
        <v>842000</v>
      </c>
      <c r="C666" s="26">
        <f ca="1">TODAY()+318</f>
        <v>44709</v>
      </c>
    </row>
    <row r="667" spans="1:3" x14ac:dyDescent="0.2">
      <c r="A667" s="24">
        <v>8905</v>
      </c>
      <c r="B667" s="25">
        <v>2875000</v>
      </c>
      <c r="C667" s="26">
        <f ca="1">TODAY()+387</f>
        <v>44778</v>
      </c>
    </row>
    <row r="668" spans="1:3" x14ac:dyDescent="0.2">
      <c r="A668" s="24">
        <v>442</v>
      </c>
      <c r="B668" s="25">
        <v>4168000</v>
      </c>
      <c r="C668" s="26">
        <f ca="1">TODAY()+193</f>
        <v>44584</v>
      </c>
    </row>
    <row r="669" spans="1:3" x14ac:dyDescent="0.2">
      <c r="A669" s="24">
        <v>467127</v>
      </c>
      <c r="B669" s="25">
        <v>428000</v>
      </c>
      <c r="C669" s="26">
        <f ca="1">TODAY()+421</f>
        <v>44812</v>
      </c>
    </row>
    <row r="670" spans="1:3" x14ac:dyDescent="0.2">
      <c r="A670" s="24">
        <v>246</v>
      </c>
      <c r="B670" s="25">
        <v>827000</v>
      </c>
      <c r="C670" s="26">
        <f ca="1">TODAY()+253</f>
        <v>44644</v>
      </c>
    </row>
    <row r="671" spans="1:3" x14ac:dyDescent="0.2">
      <c r="A671" s="24">
        <v>2909</v>
      </c>
      <c r="B671" s="25">
        <v>831000</v>
      </c>
      <c r="C671" s="26">
        <f ca="1">TODAY()+272</f>
        <v>44663</v>
      </c>
    </row>
    <row r="672" spans="1:3" x14ac:dyDescent="0.2">
      <c r="A672" s="24">
        <v>587647</v>
      </c>
      <c r="B672" s="25">
        <v>1176000</v>
      </c>
      <c r="C672" s="26">
        <f ca="1">TODAY()+37</f>
        <v>44428</v>
      </c>
    </row>
    <row r="673" spans="1:3" x14ac:dyDescent="0.2">
      <c r="A673" s="24">
        <v>2255765</v>
      </c>
      <c r="B673" s="25">
        <v>3702000</v>
      </c>
      <c r="C673" s="26">
        <f ca="1">TODAY()+483</f>
        <v>44874</v>
      </c>
    </row>
    <row r="674" spans="1:3" x14ac:dyDescent="0.2">
      <c r="A674" s="24">
        <v>41490</v>
      </c>
      <c r="B674" s="25">
        <v>3000</v>
      </c>
      <c r="C674" s="26">
        <f ca="1">TODAY()+11</f>
        <v>44402</v>
      </c>
    </row>
    <row r="675" spans="1:3" x14ac:dyDescent="0.2">
      <c r="A675" s="24">
        <v>96</v>
      </c>
      <c r="B675" s="25">
        <v>7390000</v>
      </c>
      <c r="C675" s="26">
        <f ca="1">TODAY()+380</f>
        <v>44771</v>
      </c>
    </row>
    <row r="676" spans="1:3" x14ac:dyDescent="0.2">
      <c r="A676" s="24">
        <v>79</v>
      </c>
      <c r="B676" s="25">
        <v>5374000</v>
      </c>
      <c r="C676" s="26">
        <f ca="1">TODAY()+373</f>
        <v>44764</v>
      </c>
    </row>
    <row r="677" spans="1:3" x14ac:dyDescent="0.2">
      <c r="A677" s="24">
        <v>617576</v>
      </c>
      <c r="B677" s="25">
        <v>4213000</v>
      </c>
      <c r="C677" s="26">
        <f ca="1">TODAY()+425</f>
        <v>44816</v>
      </c>
    </row>
    <row r="678" spans="1:3" x14ac:dyDescent="0.2">
      <c r="A678" s="24">
        <v>2987023</v>
      </c>
      <c r="B678" s="25">
        <v>113000</v>
      </c>
      <c r="C678" s="26">
        <f ca="1">TODAY()+96</f>
        <v>44487</v>
      </c>
    </row>
    <row r="679" spans="1:3" x14ac:dyDescent="0.2">
      <c r="A679" s="24">
        <v>9194</v>
      </c>
      <c r="B679" s="25">
        <v>503000</v>
      </c>
      <c r="C679" s="26">
        <f ca="1">TODAY()+264</f>
        <v>44655</v>
      </c>
    </row>
    <row r="680" spans="1:3" x14ac:dyDescent="0.2">
      <c r="A680" s="24">
        <v>16</v>
      </c>
      <c r="B680" s="25">
        <v>941000</v>
      </c>
      <c r="C680" s="26">
        <f ca="1">TODAY()+31</f>
        <v>44422</v>
      </c>
    </row>
    <row r="681" spans="1:3" x14ac:dyDescent="0.2">
      <c r="A681" s="24">
        <v>19</v>
      </c>
      <c r="B681" s="25">
        <v>1341000</v>
      </c>
      <c r="C681" s="26">
        <f ca="1">TODAY()+385</f>
        <v>44776</v>
      </c>
    </row>
    <row r="682" spans="1:3" x14ac:dyDescent="0.2">
      <c r="A682" s="24">
        <v>852</v>
      </c>
      <c r="B682" s="25">
        <v>4026000</v>
      </c>
      <c r="C682" s="26">
        <f ca="1">TODAY()+351</f>
        <v>44742</v>
      </c>
    </row>
    <row r="683" spans="1:3" x14ac:dyDescent="0.2">
      <c r="A683" s="24">
        <v>53700</v>
      </c>
      <c r="B683" s="25">
        <v>280000</v>
      </c>
      <c r="C683" s="26">
        <f ca="1">TODAY()+21</f>
        <v>44412</v>
      </c>
    </row>
    <row r="684" spans="1:3" x14ac:dyDescent="0.2">
      <c r="A684" s="24">
        <v>4342612</v>
      </c>
      <c r="B684" s="25">
        <v>282000</v>
      </c>
      <c r="C684" s="26">
        <f ca="1">TODAY()+157</f>
        <v>44548</v>
      </c>
    </row>
    <row r="685" spans="1:3" x14ac:dyDescent="0.2">
      <c r="A685" s="24">
        <v>72</v>
      </c>
      <c r="B685" s="25">
        <v>9421000</v>
      </c>
      <c r="C685" s="26">
        <f ca="1">TODAY()+367</f>
        <v>44758</v>
      </c>
    </row>
    <row r="686" spans="1:3" x14ac:dyDescent="0.2">
      <c r="A686" s="24">
        <v>449935</v>
      </c>
      <c r="B686" s="25">
        <v>3507000</v>
      </c>
      <c r="C686" s="26">
        <f ca="1">TODAY()+240</f>
        <v>44631</v>
      </c>
    </row>
    <row r="687" spans="1:3" x14ac:dyDescent="0.2">
      <c r="A687" s="24">
        <v>8777</v>
      </c>
      <c r="B687" s="25">
        <v>21000</v>
      </c>
      <c r="C687" s="26">
        <f ca="1">TODAY()+223</f>
        <v>44614</v>
      </c>
    </row>
    <row r="688" spans="1:3" x14ac:dyDescent="0.2">
      <c r="A688" s="24">
        <v>7268751</v>
      </c>
      <c r="B688" s="25">
        <v>3469000</v>
      </c>
      <c r="C688" s="26">
        <f ca="1">TODAY()+203</f>
        <v>44594</v>
      </c>
    </row>
    <row r="689" spans="1:3" x14ac:dyDescent="0.2">
      <c r="A689" s="24">
        <v>1581</v>
      </c>
      <c r="B689" s="25">
        <v>796000</v>
      </c>
      <c r="C689" s="26">
        <f ca="1">TODAY()+89</f>
        <v>44480</v>
      </c>
    </row>
    <row r="690" spans="1:3" x14ac:dyDescent="0.2">
      <c r="A690" s="24">
        <v>75</v>
      </c>
      <c r="B690" s="25">
        <v>4300000</v>
      </c>
      <c r="C690" s="26">
        <f ca="1">TODAY()+473</f>
        <v>44864</v>
      </c>
    </row>
    <row r="691" spans="1:3" x14ac:dyDescent="0.2">
      <c r="A691" s="24">
        <v>5185168</v>
      </c>
      <c r="B691" s="25">
        <v>323000</v>
      </c>
      <c r="C691" s="26">
        <f ca="1">TODAY()+35</f>
        <v>44426</v>
      </c>
    </row>
    <row r="692" spans="1:3" x14ac:dyDescent="0.2">
      <c r="A692" s="24">
        <v>15</v>
      </c>
      <c r="B692" s="25">
        <v>546000</v>
      </c>
      <c r="C692" s="26">
        <f ca="1">TODAY()+299</f>
        <v>44690</v>
      </c>
    </row>
    <row r="693" spans="1:3" x14ac:dyDescent="0.2">
      <c r="A693" s="24">
        <v>8530</v>
      </c>
      <c r="B693" s="25">
        <v>969000</v>
      </c>
      <c r="C693" s="26">
        <f ca="1">TODAY()+403</f>
        <v>44794</v>
      </c>
    </row>
    <row r="694" spans="1:3" x14ac:dyDescent="0.2">
      <c r="A694" s="24">
        <v>59805</v>
      </c>
      <c r="B694" s="25">
        <v>200000</v>
      </c>
      <c r="C694" s="26">
        <f ca="1">TODAY()+185</f>
        <v>44576</v>
      </c>
    </row>
    <row r="695" spans="1:3" x14ac:dyDescent="0.2">
      <c r="A695" s="24">
        <v>9600</v>
      </c>
      <c r="B695" s="25">
        <v>373000</v>
      </c>
      <c r="C695" s="26">
        <f ca="1">TODAY()+207</f>
        <v>44598</v>
      </c>
    </row>
    <row r="696" spans="1:3" x14ac:dyDescent="0.2">
      <c r="A696" s="24">
        <v>6589443</v>
      </c>
      <c r="B696" s="25">
        <v>7322000</v>
      </c>
      <c r="C696" s="26">
        <f ca="1">TODAY()+295</f>
        <v>44686</v>
      </c>
    </row>
    <row r="697" spans="1:3" x14ac:dyDescent="0.2">
      <c r="A697" s="24">
        <v>647180</v>
      </c>
      <c r="B697" s="25">
        <v>1841000</v>
      </c>
      <c r="C697" s="26">
        <f ca="1">TODAY()+66</f>
        <v>44457</v>
      </c>
    </row>
    <row r="698" spans="1:3" x14ac:dyDescent="0.2">
      <c r="A698" s="24">
        <v>8421638</v>
      </c>
      <c r="B698" s="25">
        <v>4499000</v>
      </c>
      <c r="C698" s="26">
        <f ca="1">TODAY()+491</f>
        <v>44882</v>
      </c>
    </row>
    <row r="699" spans="1:3" x14ac:dyDescent="0.2">
      <c r="A699" s="24">
        <v>21223</v>
      </c>
      <c r="B699" s="25">
        <v>4580000</v>
      </c>
      <c r="C699" s="26">
        <f ca="1">TODAY()+422</f>
        <v>44813</v>
      </c>
    </row>
    <row r="700" spans="1:3" x14ac:dyDescent="0.2">
      <c r="A700" s="24">
        <v>44584</v>
      </c>
      <c r="B700" s="25">
        <v>126000</v>
      </c>
      <c r="C700" s="26">
        <f ca="1">TODAY()+186</f>
        <v>44577</v>
      </c>
    </row>
    <row r="701" spans="1:3" x14ac:dyDescent="0.2">
      <c r="A701" s="24">
        <v>434</v>
      </c>
      <c r="B701" s="25">
        <v>5992000</v>
      </c>
      <c r="C701" s="26">
        <f ca="1">TODAY()+406</f>
        <v>44797</v>
      </c>
    </row>
    <row r="702" spans="1:3" x14ac:dyDescent="0.2">
      <c r="A702" s="24">
        <v>7344</v>
      </c>
      <c r="B702" s="25">
        <v>901000</v>
      </c>
      <c r="C702" s="26">
        <f ca="1">TODAY()+371</f>
        <v>44762</v>
      </c>
    </row>
    <row r="703" spans="1:3" x14ac:dyDescent="0.2">
      <c r="A703" s="24">
        <v>4279</v>
      </c>
      <c r="B703" s="25">
        <v>46000</v>
      </c>
      <c r="C703" s="26">
        <f ca="1">TODAY()+408</f>
        <v>44799</v>
      </c>
    </row>
    <row r="704" spans="1:3" x14ac:dyDescent="0.2">
      <c r="A704" s="24">
        <v>109152</v>
      </c>
      <c r="B704" s="25">
        <v>307000</v>
      </c>
      <c r="C704" s="26">
        <f ca="1">TODAY()+86</f>
        <v>44477</v>
      </c>
    </row>
    <row r="705" spans="1:3" x14ac:dyDescent="0.2">
      <c r="A705" s="24">
        <v>89</v>
      </c>
      <c r="B705" s="25">
        <v>711000</v>
      </c>
      <c r="C705" s="26">
        <f ca="1">TODAY()+328</f>
        <v>44719</v>
      </c>
    </row>
    <row r="706" spans="1:3" x14ac:dyDescent="0.2">
      <c r="A706" s="24">
        <v>5382</v>
      </c>
      <c r="B706" s="25">
        <v>89000</v>
      </c>
      <c r="C706" s="26">
        <f ca="1">TODAY()+378</f>
        <v>44769</v>
      </c>
    </row>
    <row r="707" spans="1:3" x14ac:dyDescent="0.2">
      <c r="A707" s="24">
        <v>4945</v>
      </c>
      <c r="B707" s="25">
        <v>3338000</v>
      </c>
      <c r="C707" s="26">
        <f ca="1">TODAY()+23</f>
        <v>44414</v>
      </c>
    </row>
    <row r="708" spans="1:3" x14ac:dyDescent="0.2">
      <c r="A708" s="24">
        <v>4587207</v>
      </c>
      <c r="B708" s="25">
        <v>4573000</v>
      </c>
      <c r="C708" s="26">
        <f ca="1">TODAY()+105</f>
        <v>44496</v>
      </c>
    </row>
    <row r="709" spans="1:3" x14ac:dyDescent="0.2">
      <c r="A709" s="24">
        <v>7452352</v>
      </c>
      <c r="B709" s="25">
        <v>527000</v>
      </c>
      <c r="C709" s="26">
        <f ca="1">TODAY()+153</f>
        <v>44544</v>
      </c>
    </row>
    <row r="710" spans="1:3" x14ac:dyDescent="0.2">
      <c r="A710" s="24">
        <v>81</v>
      </c>
      <c r="B710" s="25">
        <v>160000</v>
      </c>
      <c r="C710" s="26">
        <f ca="1">TODAY()+329</f>
        <v>44720</v>
      </c>
    </row>
    <row r="711" spans="1:3" x14ac:dyDescent="0.2">
      <c r="A711" s="24">
        <v>9621</v>
      </c>
      <c r="B711" s="25">
        <v>792000</v>
      </c>
      <c r="C711" s="26">
        <f ca="1">TODAY()+347</f>
        <v>44738</v>
      </c>
    </row>
    <row r="712" spans="1:3" x14ac:dyDescent="0.2">
      <c r="A712" s="24">
        <v>41</v>
      </c>
      <c r="B712" s="25">
        <v>1186000</v>
      </c>
      <c r="C712" s="26">
        <f ca="1">TODAY()+54</f>
        <v>44445</v>
      </c>
    </row>
    <row r="713" spans="1:3" x14ac:dyDescent="0.2">
      <c r="A713" s="24">
        <v>268624</v>
      </c>
      <c r="B713" s="25">
        <v>513000</v>
      </c>
      <c r="C713" s="26">
        <f ca="1">TODAY()+41</f>
        <v>44432</v>
      </c>
    </row>
    <row r="714" spans="1:3" x14ac:dyDescent="0.2">
      <c r="A714" s="24">
        <v>516348</v>
      </c>
      <c r="B714" s="25">
        <v>6607000</v>
      </c>
      <c r="C714" s="26">
        <f ca="1">TODAY()+341</f>
        <v>44732</v>
      </c>
    </row>
    <row r="715" spans="1:3" x14ac:dyDescent="0.2">
      <c r="A715" s="24">
        <v>94</v>
      </c>
      <c r="B715" s="25">
        <v>157000</v>
      </c>
      <c r="C715" s="26">
        <f ca="1">TODAY()+407</f>
        <v>44798</v>
      </c>
    </row>
    <row r="716" spans="1:3" x14ac:dyDescent="0.2">
      <c r="A716" s="24">
        <v>3556</v>
      </c>
      <c r="B716" s="25">
        <v>225000</v>
      </c>
      <c r="C716" s="26">
        <f ca="1">TODAY()+158</f>
        <v>44549</v>
      </c>
    </row>
    <row r="717" spans="1:3" x14ac:dyDescent="0.2">
      <c r="A717" s="24">
        <v>88</v>
      </c>
      <c r="B717" s="25">
        <v>657000</v>
      </c>
      <c r="C717" s="26">
        <f ca="1">TODAY()+443</f>
        <v>44834</v>
      </c>
    </row>
    <row r="718" spans="1:3" x14ac:dyDescent="0.2">
      <c r="A718" s="24">
        <v>50009</v>
      </c>
      <c r="B718" s="25">
        <v>4707000</v>
      </c>
      <c r="C718" s="26">
        <f ca="1">TODAY()+26</f>
        <v>44417</v>
      </c>
    </row>
    <row r="719" spans="1:3" x14ac:dyDescent="0.2">
      <c r="A719" s="24">
        <v>1403</v>
      </c>
      <c r="B719" s="25">
        <v>5026000</v>
      </c>
      <c r="C719" s="26">
        <f ca="1">TODAY()+122</f>
        <v>44513</v>
      </c>
    </row>
    <row r="720" spans="1:3" x14ac:dyDescent="0.2">
      <c r="A720" s="24">
        <v>5296385</v>
      </c>
      <c r="B720" s="25">
        <v>9901000</v>
      </c>
      <c r="C720" s="26">
        <f ca="1">TODAY()+499</f>
        <v>44890</v>
      </c>
    </row>
    <row r="721" spans="1:3" x14ac:dyDescent="0.2">
      <c r="A721" s="24">
        <v>19733</v>
      </c>
      <c r="B721" s="25">
        <v>4367000</v>
      </c>
      <c r="C721" s="26">
        <f ca="1">TODAY()+476</f>
        <v>44867</v>
      </c>
    </row>
    <row r="722" spans="1:3" x14ac:dyDescent="0.2">
      <c r="A722" s="24">
        <v>2609</v>
      </c>
      <c r="B722" s="25">
        <v>292000</v>
      </c>
      <c r="C722" s="26">
        <f ca="1">TODAY()+429</f>
        <v>44820</v>
      </c>
    </row>
    <row r="723" spans="1:3" x14ac:dyDescent="0.2">
      <c r="A723" s="24">
        <v>9966</v>
      </c>
      <c r="B723" s="25">
        <v>758000</v>
      </c>
      <c r="C723" s="26">
        <f ca="1">TODAY()+360</f>
        <v>44751</v>
      </c>
    </row>
    <row r="724" spans="1:3" x14ac:dyDescent="0.2">
      <c r="A724" s="24">
        <v>3991201</v>
      </c>
      <c r="B724" s="25">
        <v>821000</v>
      </c>
      <c r="C724" s="26">
        <f ca="1">TODAY()+257</f>
        <v>44648</v>
      </c>
    </row>
    <row r="725" spans="1:3" x14ac:dyDescent="0.2">
      <c r="A725" s="24">
        <v>4101</v>
      </c>
      <c r="B725" s="25">
        <v>139000</v>
      </c>
      <c r="C725" s="26">
        <f ca="1">TODAY()+348</f>
        <v>44739</v>
      </c>
    </row>
    <row r="726" spans="1:3" x14ac:dyDescent="0.2">
      <c r="A726" s="24">
        <v>54</v>
      </c>
      <c r="B726" s="25">
        <v>329000</v>
      </c>
      <c r="C726" s="26">
        <f ca="1">TODAY()+34</f>
        <v>44425</v>
      </c>
    </row>
    <row r="727" spans="1:3" x14ac:dyDescent="0.2">
      <c r="A727" s="24">
        <v>184</v>
      </c>
      <c r="B727" s="25">
        <v>3123000</v>
      </c>
      <c r="C727" s="26">
        <f ca="1">TODAY()+218</f>
        <v>44609</v>
      </c>
    </row>
    <row r="728" spans="1:3" x14ac:dyDescent="0.2">
      <c r="A728" s="24">
        <v>7545058</v>
      </c>
      <c r="B728" s="25">
        <v>750000</v>
      </c>
      <c r="C728" s="26">
        <f ca="1">TODAY()+496</f>
        <v>44887</v>
      </c>
    </row>
    <row r="729" spans="1:3" x14ac:dyDescent="0.2">
      <c r="A729" s="24">
        <v>36</v>
      </c>
      <c r="B729" s="25">
        <v>815000</v>
      </c>
      <c r="C729" s="26">
        <f ca="1">TODAY()+66</f>
        <v>44457</v>
      </c>
    </row>
    <row r="730" spans="1:3" x14ac:dyDescent="0.2">
      <c r="A730" s="24">
        <v>728976</v>
      </c>
      <c r="B730" s="25">
        <v>849000</v>
      </c>
      <c r="C730" s="26">
        <f ca="1">TODAY()+47</f>
        <v>44438</v>
      </c>
    </row>
    <row r="731" spans="1:3" x14ac:dyDescent="0.2">
      <c r="A731" s="24">
        <v>81</v>
      </c>
      <c r="B731" s="25">
        <v>8258000</v>
      </c>
      <c r="C731" s="26">
        <f ca="1">TODAY()+181</f>
        <v>44572</v>
      </c>
    </row>
    <row r="732" spans="1:3" x14ac:dyDescent="0.2">
      <c r="A732" s="24">
        <v>2321</v>
      </c>
      <c r="B732" s="25">
        <v>3157000</v>
      </c>
      <c r="C732" s="26">
        <f ca="1">TODAY()+15</f>
        <v>44406</v>
      </c>
    </row>
    <row r="733" spans="1:3" x14ac:dyDescent="0.2">
      <c r="A733" s="24">
        <v>321</v>
      </c>
      <c r="B733" s="25">
        <v>698000</v>
      </c>
      <c r="C733" s="26">
        <f ca="1">TODAY()+367</f>
        <v>44758</v>
      </c>
    </row>
    <row r="734" spans="1:3" x14ac:dyDescent="0.2">
      <c r="A734" s="24">
        <v>32</v>
      </c>
      <c r="B734" s="25">
        <v>7000</v>
      </c>
      <c r="C734" s="26">
        <f ca="1">TODAY()+424</f>
        <v>44815</v>
      </c>
    </row>
    <row r="735" spans="1:3" x14ac:dyDescent="0.2">
      <c r="A735" s="24">
        <v>42454</v>
      </c>
      <c r="B735" s="25">
        <v>1357000</v>
      </c>
      <c r="C735" s="26">
        <f ca="1">TODAY()+219</f>
        <v>44610</v>
      </c>
    </row>
    <row r="736" spans="1:3" x14ac:dyDescent="0.2">
      <c r="A736" s="24">
        <v>596</v>
      </c>
      <c r="B736" s="25">
        <v>579000</v>
      </c>
      <c r="C736" s="26">
        <f ca="1">TODAY()+371</f>
        <v>44762</v>
      </c>
    </row>
    <row r="737" spans="1:3" x14ac:dyDescent="0.2">
      <c r="A737" s="24">
        <v>527</v>
      </c>
      <c r="B737" s="25">
        <v>134000</v>
      </c>
      <c r="C737" s="26">
        <f ca="1">TODAY()+140</f>
        <v>44531</v>
      </c>
    </row>
    <row r="738" spans="1:3" x14ac:dyDescent="0.2">
      <c r="A738" s="24">
        <v>51315</v>
      </c>
      <c r="B738" s="25">
        <v>3350000</v>
      </c>
      <c r="C738" s="26">
        <f ca="1">TODAY()+186</f>
        <v>44577</v>
      </c>
    </row>
    <row r="739" spans="1:3" x14ac:dyDescent="0.2">
      <c r="A739" s="24">
        <v>30</v>
      </c>
      <c r="B739" s="25">
        <v>103000</v>
      </c>
      <c r="C739" s="26">
        <f ca="1">TODAY()+459</f>
        <v>44850</v>
      </c>
    </row>
    <row r="740" spans="1:3" x14ac:dyDescent="0.2">
      <c r="A740" s="24">
        <v>508</v>
      </c>
      <c r="B740" s="25">
        <v>843000</v>
      </c>
      <c r="C740" s="26">
        <f ca="1">TODAY()+42</f>
        <v>44433</v>
      </c>
    </row>
    <row r="741" spans="1:3" x14ac:dyDescent="0.2">
      <c r="A741" s="24">
        <v>108</v>
      </c>
      <c r="B741" s="25">
        <v>7522000</v>
      </c>
      <c r="C741" s="26">
        <f ca="1">TODAY()+198</f>
        <v>44589</v>
      </c>
    </row>
    <row r="742" spans="1:3" x14ac:dyDescent="0.2">
      <c r="A742" s="24">
        <v>952165</v>
      </c>
      <c r="B742" s="25">
        <v>2479000</v>
      </c>
      <c r="C742" s="26">
        <f ca="1">TODAY()+132</f>
        <v>44523</v>
      </c>
    </row>
    <row r="743" spans="1:3" x14ac:dyDescent="0.2">
      <c r="A743" s="24">
        <v>779071</v>
      </c>
      <c r="B743" s="25">
        <v>477000</v>
      </c>
      <c r="C743" s="26">
        <f ca="1">TODAY()+48</f>
        <v>44439</v>
      </c>
    </row>
    <row r="744" spans="1:3" x14ac:dyDescent="0.2">
      <c r="A744" s="24">
        <v>7232866</v>
      </c>
      <c r="B744" s="25">
        <v>896000</v>
      </c>
      <c r="C744" s="26">
        <f ca="1">TODAY()+99</f>
        <v>44490</v>
      </c>
    </row>
    <row r="745" spans="1:3" x14ac:dyDescent="0.2">
      <c r="A745" s="24">
        <v>6</v>
      </c>
      <c r="B745" s="25">
        <v>991000</v>
      </c>
      <c r="C745" s="26">
        <f ca="1">TODAY()+227</f>
        <v>44618</v>
      </c>
    </row>
    <row r="746" spans="1:3" x14ac:dyDescent="0.2">
      <c r="A746" s="24">
        <v>756337</v>
      </c>
      <c r="B746" s="25">
        <v>337000</v>
      </c>
      <c r="C746" s="26">
        <f ca="1">TODAY()+166</f>
        <v>44557</v>
      </c>
    </row>
    <row r="747" spans="1:3" x14ac:dyDescent="0.2">
      <c r="A747" s="24">
        <v>373029</v>
      </c>
      <c r="B747" s="25">
        <v>661000</v>
      </c>
      <c r="C747" s="26">
        <f ca="1">TODAY()+117</f>
        <v>44508</v>
      </c>
    </row>
    <row r="748" spans="1:3" x14ac:dyDescent="0.2">
      <c r="A748" s="24">
        <v>30</v>
      </c>
      <c r="B748" s="25">
        <v>89000</v>
      </c>
      <c r="C748" s="26">
        <f ca="1">TODAY()+446</f>
        <v>44837</v>
      </c>
    </row>
    <row r="749" spans="1:3" x14ac:dyDescent="0.2">
      <c r="A749" s="24">
        <v>166419</v>
      </c>
      <c r="B749" s="25">
        <v>96000</v>
      </c>
      <c r="C749" s="26">
        <f ca="1">TODAY()+363</f>
        <v>44754</v>
      </c>
    </row>
    <row r="750" spans="1:3" x14ac:dyDescent="0.2">
      <c r="A750" s="24">
        <v>9625660</v>
      </c>
      <c r="B750" s="25">
        <v>8448000</v>
      </c>
      <c r="C750" s="26">
        <f ca="1">TODAY()+222</f>
        <v>44613</v>
      </c>
    </row>
    <row r="751" spans="1:3" x14ac:dyDescent="0.2">
      <c r="A751" s="24">
        <v>492587</v>
      </c>
      <c r="B751" s="25">
        <v>874000</v>
      </c>
      <c r="C751" s="26">
        <f ca="1">TODAY()+291</f>
        <v>44682</v>
      </c>
    </row>
    <row r="752" spans="1:3" x14ac:dyDescent="0.2">
      <c r="A752" s="24">
        <v>36</v>
      </c>
      <c r="B752" s="25">
        <v>109000</v>
      </c>
      <c r="C752" s="26">
        <f ca="1">TODAY()+196</f>
        <v>44587</v>
      </c>
    </row>
    <row r="753" spans="1:3" x14ac:dyDescent="0.2">
      <c r="A753" s="24">
        <v>44</v>
      </c>
      <c r="B753" s="25">
        <v>529000</v>
      </c>
      <c r="C753" s="26">
        <f ca="1">TODAY()+397</f>
        <v>44788</v>
      </c>
    </row>
    <row r="754" spans="1:3" x14ac:dyDescent="0.2">
      <c r="A754" s="24">
        <v>8903512</v>
      </c>
      <c r="B754" s="25">
        <v>9193000</v>
      </c>
      <c r="C754" s="26">
        <f ca="1">TODAY()+379</f>
        <v>44770</v>
      </c>
    </row>
    <row r="755" spans="1:3" x14ac:dyDescent="0.2">
      <c r="A755" s="24">
        <v>22745</v>
      </c>
      <c r="B755" s="25">
        <v>7011000</v>
      </c>
      <c r="C755" s="26">
        <f ca="1">TODAY()+351</f>
        <v>44742</v>
      </c>
    </row>
    <row r="756" spans="1:3" x14ac:dyDescent="0.2">
      <c r="A756" s="24">
        <v>14332</v>
      </c>
      <c r="B756" s="25">
        <v>977000</v>
      </c>
      <c r="C756" s="26">
        <f ca="1">TODAY()+198</f>
        <v>44589</v>
      </c>
    </row>
    <row r="757" spans="1:3" x14ac:dyDescent="0.2">
      <c r="A757" s="24">
        <v>121261</v>
      </c>
      <c r="B757" s="25">
        <v>7358000</v>
      </c>
      <c r="C757" s="26">
        <f ca="1">TODAY()+272</f>
        <v>44663</v>
      </c>
    </row>
    <row r="758" spans="1:3" x14ac:dyDescent="0.2">
      <c r="A758" s="24">
        <v>59165</v>
      </c>
      <c r="B758" s="25">
        <v>3228000</v>
      </c>
      <c r="C758" s="26">
        <f ca="1">TODAY()+399</f>
        <v>44790</v>
      </c>
    </row>
    <row r="759" spans="1:3" x14ac:dyDescent="0.2">
      <c r="A759" s="24">
        <v>2831</v>
      </c>
      <c r="B759" s="25">
        <v>5412000</v>
      </c>
      <c r="C759" s="26">
        <f ca="1">TODAY()+341</f>
        <v>44732</v>
      </c>
    </row>
    <row r="760" spans="1:3" x14ac:dyDescent="0.2">
      <c r="A760" s="24">
        <v>609</v>
      </c>
      <c r="B760" s="25">
        <v>3333000</v>
      </c>
      <c r="C760" s="26">
        <f ca="1">TODAY()+490</f>
        <v>44881</v>
      </c>
    </row>
    <row r="761" spans="1:3" x14ac:dyDescent="0.2">
      <c r="A761" s="24">
        <v>376</v>
      </c>
      <c r="B761" s="25">
        <v>456000</v>
      </c>
      <c r="C761" s="26">
        <f ca="1">TODAY()+398</f>
        <v>44789</v>
      </c>
    </row>
    <row r="762" spans="1:3" x14ac:dyDescent="0.2">
      <c r="A762" s="24">
        <v>377767</v>
      </c>
      <c r="B762" s="25">
        <v>5303000</v>
      </c>
      <c r="C762" s="26">
        <f ca="1">TODAY()+232</f>
        <v>44623</v>
      </c>
    </row>
    <row r="763" spans="1:3" x14ac:dyDescent="0.2">
      <c r="A763" s="24">
        <v>27</v>
      </c>
      <c r="B763" s="25">
        <v>739000</v>
      </c>
      <c r="C763" s="26">
        <f ca="1">TODAY()+103</f>
        <v>44494</v>
      </c>
    </row>
    <row r="764" spans="1:3" x14ac:dyDescent="0.2">
      <c r="A764" s="24">
        <v>794768</v>
      </c>
      <c r="B764" s="25">
        <v>443000</v>
      </c>
      <c r="C764" s="26">
        <f ca="1">TODAY()+483</f>
        <v>44874</v>
      </c>
    </row>
    <row r="765" spans="1:3" x14ac:dyDescent="0.2">
      <c r="A765" s="24">
        <v>5457</v>
      </c>
      <c r="B765" s="25">
        <v>7765000</v>
      </c>
      <c r="C765" s="26">
        <f ca="1">TODAY()+467</f>
        <v>44858</v>
      </c>
    </row>
    <row r="766" spans="1:3" x14ac:dyDescent="0.2">
      <c r="A766" s="24">
        <v>559</v>
      </c>
      <c r="B766" s="25">
        <v>8497000</v>
      </c>
      <c r="C766" s="26">
        <f ca="1">TODAY()+445</f>
        <v>44836</v>
      </c>
    </row>
    <row r="767" spans="1:3" x14ac:dyDescent="0.2">
      <c r="A767" s="24">
        <v>512507</v>
      </c>
      <c r="B767" s="25">
        <v>8732000</v>
      </c>
      <c r="C767" s="26">
        <f ca="1">TODAY()+159</f>
        <v>44550</v>
      </c>
    </row>
    <row r="768" spans="1:3" x14ac:dyDescent="0.2">
      <c r="A768" s="24">
        <v>17</v>
      </c>
      <c r="B768" s="25">
        <v>265000</v>
      </c>
      <c r="C768" s="26">
        <f ca="1">TODAY()+215</f>
        <v>44606</v>
      </c>
    </row>
    <row r="769" spans="1:3" x14ac:dyDescent="0.2">
      <c r="A769" s="24">
        <v>75</v>
      </c>
      <c r="B769" s="25">
        <v>137000</v>
      </c>
      <c r="C769" s="26">
        <f ca="1">TODAY()+14</f>
        <v>44405</v>
      </c>
    </row>
    <row r="770" spans="1:3" x14ac:dyDescent="0.2">
      <c r="A770" s="24">
        <v>78707</v>
      </c>
      <c r="B770" s="25">
        <v>5620000</v>
      </c>
      <c r="C770" s="26">
        <f ca="1">TODAY()+95</f>
        <v>44486</v>
      </c>
    </row>
    <row r="771" spans="1:3" x14ac:dyDescent="0.2">
      <c r="A771" s="24">
        <v>59163</v>
      </c>
      <c r="B771" s="25">
        <v>8000</v>
      </c>
      <c r="C771" s="26">
        <f ca="1">TODAY()+117</f>
        <v>44508</v>
      </c>
    </row>
    <row r="772" spans="1:3" x14ac:dyDescent="0.2">
      <c r="A772" s="24">
        <v>2558806</v>
      </c>
      <c r="B772" s="25">
        <v>4542000</v>
      </c>
      <c r="C772" s="26">
        <f ca="1">TODAY()+349</f>
        <v>44740</v>
      </c>
    </row>
    <row r="773" spans="1:3" x14ac:dyDescent="0.2">
      <c r="A773" s="24">
        <v>13747</v>
      </c>
      <c r="B773" s="25">
        <v>379000</v>
      </c>
      <c r="C773" s="26">
        <f ca="1">TODAY()+149</f>
        <v>44540</v>
      </c>
    </row>
    <row r="774" spans="1:3" x14ac:dyDescent="0.2">
      <c r="A774" s="24">
        <v>79098</v>
      </c>
      <c r="B774" s="25">
        <v>931000</v>
      </c>
      <c r="C774" s="26">
        <f ca="1">TODAY()+226</f>
        <v>44617</v>
      </c>
    </row>
    <row r="775" spans="1:3" x14ac:dyDescent="0.2">
      <c r="A775" s="24">
        <v>60738</v>
      </c>
      <c r="B775" s="25">
        <v>701000</v>
      </c>
      <c r="C775" s="26">
        <f ca="1">TODAY()+434</f>
        <v>44825</v>
      </c>
    </row>
    <row r="776" spans="1:3" x14ac:dyDescent="0.2">
      <c r="A776" s="24">
        <v>6474</v>
      </c>
      <c r="B776" s="25">
        <v>9094000</v>
      </c>
      <c r="C776" s="26">
        <f ca="1">TODAY()+83</f>
        <v>44474</v>
      </c>
    </row>
    <row r="777" spans="1:3" x14ac:dyDescent="0.2">
      <c r="A777" s="24">
        <v>3901526</v>
      </c>
      <c r="B777" s="25">
        <v>3055000</v>
      </c>
      <c r="C777" s="26">
        <f ca="1">TODAY()+223</f>
        <v>44614</v>
      </c>
    </row>
    <row r="778" spans="1:3" x14ac:dyDescent="0.2">
      <c r="A778" s="24">
        <v>381159</v>
      </c>
      <c r="B778" s="25">
        <v>393000</v>
      </c>
      <c r="C778" s="26">
        <f ca="1">TODAY()+294</f>
        <v>44685</v>
      </c>
    </row>
    <row r="779" spans="1:3" x14ac:dyDescent="0.2">
      <c r="A779" s="24">
        <v>796615</v>
      </c>
      <c r="B779" s="25">
        <v>5249000</v>
      </c>
      <c r="C779" s="26">
        <f ca="1">TODAY()+429</f>
        <v>44820</v>
      </c>
    </row>
    <row r="780" spans="1:3" x14ac:dyDescent="0.2">
      <c r="A780" s="24">
        <v>96</v>
      </c>
      <c r="B780" s="25">
        <v>9819000</v>
      </c>
      <c r="C780" s="26">
        <f ca="1">TODAY()+294</f>
        <v>44685</v>
      </c>
    </row>
    <row r="781" spans="1:3" x14ac:dyDescent="0.2">
      <c r="A781" s="24">
        <v>37</v>
      </c>
      <c r="B781" s="25">
        <v>143000</v>
      </c>
      <c r="C781" s="26">
        <f ca="1">TODAY()+443</f>
        <v>44834</v>
      </c>
    </row>
    <row r="782" spans="1:3" x14ac:dyDescent="0.2">
      <c r="A782" s="24">
        <v>4867173</v>
      </c>
      <c r="B782" s="25">
        <v>9682000</v>
      </c>
      <c r="C782" s="26">
        <f ca="1">TODAY()+23</f>
        <v>44414</v>
      </c>
    </row>
    <row r="783" spans="1:3" x14ac:dyDescent="0.2">
      <c r="A783" s="24">
        <v>43361</v>
      </c>
      <c r="B783" s="25">
        <v>722000</v>
      </c>
      <c r="C783" s="26">
        <f ca="1">TODAY()+400</f>
        <v>44791</v>
      </c>
    </row>
    <row r="784" spans="1:3" x14ac:dyDescent="0.2">
      <c r="A784" s="24">
        <v>733496</v>
      </c>
      <c r="B784" s="25">
        <v>252000</v>
      </c>
      <c r="C784" s="26">
        <f ca="1">TODAY()+96</f>
        <v>44487</v>
      </c>
    </row>
    <row r="785" spans="1:3" x14ac:dyDescent="0.2">
      <c r="A785" s="24">
        <v>5343</v>
      </c>
      <c r="B785" s="25">
        <v>491000</v>
      </c>
      <c r="C785" s="26">
        <f ca="1">TODAY()+215</f>
        <v>44606</v>
      </c>
    </row>
    <row r="786" spans="1:3" x14ac:dyDescent="0.2">
      <c r="A786" s="24">
        <v>24</v>
      </c>
      <c r="B786" s="25">
        <v>284000</v>
      </c>
      <c r="C786" s="26">
        <f ca="1">TODAY()+496</f>
        <v>44887</v>
      </c>
    </row>
    <row r="787" spans="1:3" x14ac:dyDescent="0.2">
      <c r="A787" s="24">
        <v>936140</v>
      </c>
      <c r="B787" s="25">
        <v>831000</v>
      </c>
      <c r="C787" s="26">
        <f ca="1">TODAY()+340</f>
        <v>44731</v>
      </c>
    </row>
    <row r="788" spans="1:3" x14ac:dyDescent="0.2">
      <c r="A788" s="24">
        <v>370478</v>
      </c>
      <c r="B788" s="25">
        <v>280000</v>
      </c>
      <c r="C788" s="26">
        <f ca="1">TODAY()+417</f>
        <v>44808</v>
      </c>
    </row>
    <row r="789" spans="1:3" x14ac:dyDescent="0.2">
      <c r="A789" s="24">
        <v>150</v>
      </c>
      <c r="B789" s="25">
        <v>971000</v>
      </c>
      <c r="C789" s="26">
        <f ca="1">TODAY()+329</f>
        <v>44720</v>
      </c>
    </row>
    <row r="790" spans="1:3" x14ac:dyDescent="0.2">
      <c r="A790" s="24">
        <v>806175</v>
      </c>
      <c r="B790" s="25">
        <v>415000</v>
      </c>
      <c r="C790" s="26">
        <f ca="1">TODAY()+101</f>
        <v>44492</v>
      </c>
    </row>
    <row r="791" spans="1:3" x14ac:dyDescent="0.2">
      <c r="A791" s="24">
        <v>54486</v>
      </c>
      <c r="B791" s="25">
        <v>37000</v>
      </c>
      <c r="C791" s="26">
        <f ca="1">TODAY()+87</f>
        <v>44478</v>
      </c>
    </row>
    <row r="792" spans="1:3" x14ac:dyDescent="0.2">
      <c r="A792" s="24">
        <v>8176047</v>
      </c>
      <c r="B792" s="25">
        <v>116000</v>
      </c>
      <c r="C792" s="26">
        <f ca="1">TODAY()+198</f>
        <v>44589</v>
      </c>
    </row>
    <row r="793" spans="1:3" x14ac:dyDescent="0.2">
      <c r="A793" s="24">
        <v>47696</v>
      </c>
      <c r="B793" s="25">
        <v>1173000</v>
      </c>
      <c r="C793" s="26">
        <f ca="1">TODAY()+267</f>
        <v>44658</v>
      </c>
    </row>
    <row r="794" spans="1:3" x14ac:dyDescent="0.2">
      <c r="A794" s="24">
        <v>1644066</v>
      </c>
      <c r="B794" s="25">
        <v>338000</v>
      </c>
      <c r="C794" s="26">
        <f ca="1">TODAY()+225</f>
        <v>44616</v>
      </c>
    </row>
    <row r="795" spans="1:3" x14ac:dyDescent="0.2">
      <c r="A795" s="24">
        <v>13</v>
      </c>
      <c r="B795" s="25">
        <v>125000</v>
      </c>
      <c r="C795" s="26">
        <f ca="1">TODAY()+172</f>
        <v>44563</v>
      </c>
    </row>
    <row r="796" spans="1:3" x14ac:dyDescent="0.2">
      <c r="A796" s="24">
        <v>904882</v>
      </c>
      <c r="B796" s="25">
        <v>4748000</v>
      </c>
      <c r="C796" s="26">
        <f ca="1">TODAY()+459</f>
        <v>44850</v>
      </c>
    </row>
    <row r="797" spans="1:3" x14ac:dyDescent="0.2">
      <c r="A797" s="24">
        <v>6451966</v>
      </c>
      <c r="B797" s="25">
        <v>218000</v>
      </c>
      <c r="C797" s="26">
        <f ca="1">TODAY()+497</f>
        <v>44888</v>
      </c>
    </row>
    <row r="798" spans="1:3" x14ac:dyDescent="0.2">
      <c r="A798" s="24">
        <v>63671</v>
      </c>
      <c r="B798" s="25">
        <v>116000</v>
      </c>
      <c r="C798" s="26">
        <f ca="1">TODAY()+443</f>
        <v>44834</v>
      </c>
    </row>
    <row r="799" spans="1:3" x14ac:dyDescent="0.2">
      <c r="A799" s="24">
        <v>63234</v>
      </c>
      <c r="B799" s="25">
        <v>61000</v>
      </c>
      <c r="C799" s="26">
        <f ca="1">TODAY()+15</f>
        <v>44406</v>
      </c>
    </row>
    <row r="800" spans="1:3" x14ac:dyDescent="0.2">
      <c r="A800" s="24">
        <v>89278</v>
      </c>
      <c r="B800" s="25">
        <v>154000</v>
      </c>
      <c r="C800" s="26">
        <f ca="1">TODAY()+160</f>
        <v>44551</v>
      </c>
    </row>
    <row r="801" spans="1:3" x14ac:dyDescent="0.2">
      <c r="A801" s="24">
        <v>83</v>
      </c>
      <c r="B801" s="25">
        <v>5844000</v>
      </c>
      <c r="C801" s="26">
        <f ca="1">TODAY()+474</f>
        <v>44865</v>
      </c>
    </row>
    <row r="802" spans="1:3" x14ac:dyDescent="0.2">
      <c r="A802" s="24">
        <v>98</v>
      </c>
      <c r="B802" s="25">
        <v>374000</v>
      </c>
      <c r="C802" s="26">
        <f ca="1">TODAY()+418</f>
        <v>44809</v>
      </c>
    </row>
    <row r="803" spans="1:3" x14ac:dyDescent="0.2">
      <c r="A803" s="24">
        <v>819</v>
      </c>
      <c r="B803" s="25">
        <v>7126000</v>
      </c>
      <c r="C803" s="26">
        <f ca="1">TODAY()+156</f>
        <v>44547</v>
      </c>
    </row>
    <row r="804" spans="1:3" x14ac:dyDescent="0.2">
      <c r="A804" s="24">
        <v>1251</v>
      </c>
      <c r="B804" s="25">
        <v>798000</v>
      </c>
      <c r="C804" s="26">
        <f ca="1">TODAY()+138</f>
        <v>44529</v>
      </c>
    </row>
    <row r="805" spans="1:3" x14ac:dyDescent="0.2">
      <c r="A805" s="24">
        <v>338008</v>
      </c>
      <c r="B805" s="25">
        <v>7286000</v>
      </c>
      <c r="C805" s="26">
        <f ca="1">TODAY()+397</f>
        <v>44788</v>
      </c>
    </row>
    <row r="806" spans="1:3" x14ac:dyDescent="0.2">
      <c r="A806" s="24">
        <v>27397</v>
      </c>
      <c r="B806" s="25">
        <v>185000</v>
      </c>
      <c r="C806" s="26">
        <f ca="1">TODAY()+346</f>
        <v>44737</v>
      </c>
    </row>
    <row r="807" spans="1:3" x14ac:dyDescent="0.2">
      <c r="A807" s="24">
        <v>4222941</v>
      </c>
      <c r="B807" s="25">
        <v>83000</v>
      </c>
      <c r="C807" s="26">
        <f ca="1">TODAY()+344</f>
        <v>44735</v>
      </c>
    </row>
    <row r="808" spans="1:3" x14ac:dyDescent="0.2">
      <c r="A808" s="24">
        <v>92868</v>
      </c>
      <c r="B808" s="25">
        <v>453000</v>
      </c>
      <c r="C808" s="26">
        <f ca="1">TODAY()+484</f>
        <v>44875</v>
      </c>
    </row>
    <row r="809" spans="1:3" x14ac:dyDescent="0.2">
      <c r="A809" s="24">
        <v>3680</v>
      </c>
      <c r="B809" s="25">
        <v>55000</v>
      </c>
      <c r="C809" s="26">
        <f ca="1">TODAY()+150</f>
        <v>44541</v>
      </c>
    </row>
    <row r="810" spans="1:3" x14ac:dyDescent="0.2">
      <c r="A810" s="24">
        <v>32897</v>
      </c>
      <c r="B810" s="25">
        <v>9851000</v>
      </c>
      <c r="C810" s="26">
        <f ca="1">TODAY()+451</f>
        <v>44842</v>
      </c>
    </row>
    <row r="811" spans="1:3" x14ac:dyDescent="0.2">
      <c r="A811" s="24">
        <v>48910</v>
      </c>
      <c r="B811" s="25">
        <v>7294000</v>
      </c>
      <c r="C811" s="26">
        <f ca="1">TODAY()+256</f>
        <v>44647</v>
      </c>
    </row>
    <row r="812" spans="1:3" x14ac:dyDescent="0.2">
      <c r="A812" s="24">
        <v>65610</v>
      </c>
      <c r="B812" s="25">
        <v>685000</v>
      </c>
      <c r="C812" s="26">
        <f ca="1">TODAY()+194</f>
        <v>44585</v>
      </c>
    </row>
    <row r="813" spans="1:3" x14ac:dyDescent="0.2">
      <c r="A813" s="24">
        <v>96398</v>
      </c>
      <c r="B813" s="25">
        <v>253000</v>
      </c>
      <c r="C813" s="26">
        <f ca="1">TODAY()+233</f>
        <v>44624</v>
      </c>
    </row>
    <row r="814" spans="1:3" x14ac:dyDescent="0.2">
      <c r="A814" s="24">
        <v>9222636</v>
      </c>
      <c r="B814" s="25">
        <v>1589000</v>
      </c>
      <c r="C814" s="26">
        <f ca="1">TODAY()+349</f>
        <v>44740</v>
      </c>
    </row>
    <row r="815" spans="1:3" x14ac:dyDescent="0.2">
      <c r="A815" s="24">
        <v>676524</v>
      </c>
      <c r="B815" s="25">
        <v>947000</v>
      </c>
      <c r="C815" s="26">
        <f ca="1">TODAY()+38</f>
        <v>44429</v>
      </c>
    </row>
    <row r="816" spans="1:3" x14ac:dyDescent="0.2">
      <c r="A816" s="24">
        <v>888018</v>
      </c>
      <c r="B816" s="25">
        <v>947000</v>
      </c>
      <c r="C816" s="26">
        <f ca="1">TODAY()+151</f>
        <v>44542</v>
      </c>
    </row>
    <row r="817" spans="1:3" x14ac:dyDescent="0.2">
      <c r="A817" s="24">
        <v>7983</v>
      </c>
      <c r="B817" s="25">
        <v>271000</v>
      </c>
      <c r="C817" s="26">
        <f ca="1">TODAY()+440</f>
        <v>44831</v>
      </c>
    </row>
    <row r="818" spans="1:3" x14ac:dyDescent="0.2">
      <c r="A818" s="24">
        <v>366</v>
      </c>
      <c r="B818" s="25">
        <v>929000</v>
      </c>
      <c r="C818" s="26">
        <f ca="1">TODAY()+497</f>
        <v>44888</v>
      </c>
    </row>
    <row r="819" spans="1:3" x14ac:dyDescent="0.2">
      <c r="A819" s="24">
        <v>3024</v>
      </c>
      <c r="B819" s="25">
        <v>7718000</v>
      </c>
      <c r="C819" s="26">
        <f ca="1">TODAY()+16</f>
        <v>44407</v>
      </c>
    </row>
    <row r="820" spans="1:3" x14ac:dyDescent="0.2">
      <c r="A820" s="24">
        <v>87260</v>
      </c>
      <c r="B820" s="25">
        <v>2286000</v>
      </c>
      <c r="C820" s="26">
        <f ca="1">TODAY()+150</f>
        <v>44541</v>
      </c>
    </row>
    <row r="821" spans="1:3" x14ac:dyDescent="0.2">
      <c r="A821" s="24">
        <v>717</v>
      </c>
      <c r="B821" s="25">
        <v>6160000</v>
      </c>
      <c r="C821" s="26">
        <f ca="1">TODAY()+200</f>
        <v>44591</v>
      </c>
    </row>
    <row r="822" spans="1:3" x14ac:dyDescent="0.2">
      <c r="A822" s="24">
        <v>6592</v>
      </c>
      <c r="B822" s="25">
        <v>622000</v>
      </c>
      <c r="C822" s="26">
        <f ca="1">TODAY()+26</f>
        <v>44417</v>
      </c>
    </row>
    <row r="823" spans="1:3" x14ac:dyDescent="0.2">
      <c r="A823" s="24">
        <v>768</v>
      </c>
      <c r="B823" s="25">
        <v>829000</v>
      </c>
      <c r="C823" s="26">
        <f ca="1">TODAY()+86</f>
        <v>44477</v>
      </c>
    </row>
    <row r="824" spans="1:3" x14ac:dyDescent="0.2">
      <c r="A824" s="24">
        <v>811688</v>
      </c>
      <c r="B824" s="25">
        <v>5483000</v>
      </c>
      <c r="C824" s="26">
        <f ca="1">TODAY()+386</f>
        <v>44777</v>
      </c>
    </row>
    <row r="825" spans="1:3" x14ac:dyDescent="0.2">
      <c r="A825" s="24">
        <v>878853</v>
      </c>
      <c r="B825" s="25">
        <v>397000</v>
      </c>
      <c r="C825" s="26">
        <f ca="1">TODAY()+359</f>
        <v>44750</v>
      </c>
    </row>
    <row r="826" spans="1:3" x14ac:dyDescent="0.2">
      <c r="A826" s="24">
        <v>66580</v>
      </c>
      <c r="B826" s="25">
        <v>691000</v>
      </c>
      <c r="C826" s="26">
        <f ca="1">TODAY()+304</f>
        <v>44695</v>
      </c>
    </row>
    <row r="827" spans="1:3" x14ac:dyDescent="0.2">
      <c r="A827" s="24">
        <v>378</v>
      </c>
      <c r="B827" s="25">
        <v>6088000</v>
      </c>
      <c r="C827" s="26">
        <f ca="1">TODAY()+348</f>
        <v>44739</v>
      </c>
    </row>
    <row r="828" spans="1:3" x14ac:dyDescent="0.2">
      <c r="A828" s="24">
        <v>3047586</v>
      </c>
      <c r="B828" s="25">
        <v>307000</v>
      </c>
      <c r="C828" s="26">
        <f ca="1">TODAY()+177</f>
        <v>44568</v>
      </c>
    </row>
    <row r="829" spans="1:3" x14ac:dyDescent="0.2">
      <c r="A829" s="24">
        <v>73287</v>
      </c>
      <c r="B829" s="25">
        <v>4930000</v>
      </c>
      <c r="C829" s="26">
        <f ca="1">TODAY()+216</f>
        <v>44607</v>
      </c>
    </row>
    <row r="830" spans="1:3" x14ac:dyDescent="0.2">
      <c r="A830" s="24">
        <v>94</v>
      </c>
      <c r="B830" s="25">
        <v>944000</v>
      </c>
      <c r="C830" s="26">
        <f ca="1">TODAY()+344</f>
        <v>44735</v>
      </c>
    </row>
    <row r="831" spans="1:3" x14ac:dyDescent="0.2">
      <c r="A831" s="24">
        <v>3406</v>
      </c>
      <c r="B831" s="25">
        <v>274000</v>
      </c>
      <c r="C831" s="26">
        <f ca="1">TODAY()+286</f>
        <v>44677</v>
      </c>
    </row>
    <row r="832" spans="1:3" x14ac:dyDescent="0.2">
      <c r="A832" s="24">
        <v>4729996</v>
      </c>
      <c r="B832" s="25">
        <v>837000</v>
      </c>
      <c r="C832" s="26">
        <f ca="1">TODAY()+183</f>
        <v>44574</v>
      </c>
    </row>
    <row r="833" spans="1:3" x14ac:dyDescent="0.2">
      <c r="A833" s="24">
        <v>233</v>
      </c>
      <c r="B833" s="25">
        <v>404000</v>
      </c>
      <c r="C833" s="26">
        <f ca="1">TODAY()+197</f>
        <v>44588</v>
      </c>
    </row>
    <row r="834" spans="1:3" x14ac:dyDescent="0.2">
      <c r="A834" s="24">
        <v>4024</v>
      </c>
      <c r="B834" s="25">
        <v>5381000</v>
      </c>
      <c r="C834" s="26">
        <f ca="1">TODAY()+228</f>
        <v>44619</v>
      </c>
    </row>
    <row r="835" spans="1:3" x14ac:dyDescent="0.2">
      <c r="A835" s="24">
        <v>1247</v>
      </c>
      <c r="B835" s="25">
        <v>603000</v>
      </c>
      <c r="C835" s="26">
        <f ca="1">TODAY()+443</f>
        <v>44834</v>
      </c>
    </row>
    <row r="836" spans="1:3" x14ac:dyDescent="0.2">
      <c r="A836" s="24">
        <v>273</v>
      </c>
      <c r="B836" s="25">
        <v>3101000</v>
      </c>
      <c r="C836" s="26">
        <f ca="1">TODAY()+484</f>
        <v>44875</v>
      </c>
    </row>
    <row r="837" spans="1:3" x14ac:dyDescent="0.2">
      <c r="A837" s="24">
        <v>1850</v>
      </c>
      <c r="B837" s="25">
        <v>9960000</v>
      </c>
      <c r="C837" s="26">
        <f ca="1">TODAY()+40</f>
        <v>44431</v>
      </c>
    </row>
    <row r="838" spans="1:3" x14ac:dyDescent="0.2">
      <c r="A838" s="24">
        <v>830349</v>
      </c>
      <c r="B838" s="25">
        <v>570000</v>
      </c>
      <c r="C838" s="26">
        <f ca="1">TODAY()+51</f>
        <v>44442</v>
      </c>
    </row>
    <row r="839" spans="1:3" x14ac:dyDescent="0.2">
      <c r="A839" s="24">
        <v>8956</v>
      </c>
      <c r="B839" s="25">
        <v>8443000</v>
      </c>
      <c r="C839" s="26">
        <f ca="1">TODAY()+44</f>
        <v>44435</v>
      </c>
    </row>
    <row r="840" spans="1:3" x14ac:dyDescent="0.2">
      <c r="A840" s="24">
        <v>500083</v>
      </c>
      <c r="B840" s="25">
        <v>6023000</v>
      </c>
      <c r="C840" s="26">
        <f ca="1">TODAY()+462</f>
        <v>44853</v>
      </c>
    </row>
    <row r="841" spans="1:3" x14ac:dyDescent="0.2">
      <c r="A841" s="24">
        <v>1036413</v>
      </c>
      <c r="B841" s="25">
        <v>8329000</v>
      </c>
      <c r="C841" s="26">
        <f ca="1">TODAY()+170</f>
        <v>44561</v>
      </c>
    </row>
    <row r="842" spans="1:3" x14ac:dyDescent="0.2">
      <c r="A842" s="24">
        <v>504382</v>
      </c>
      <c r="B842" s="25">
        <v>261000</v>
      </c>
      <c r="C842" s="26">
        <f ca="1">TODAY()+194</f>
        <v>44585</v>
      </c>
    </row>
    <row r="843" spans="1:3" x14ac:dyDescent="0.2">
      <c r="A843" s="24">
        <v>921632</v>
      </c>
      <c r="B843" s="25">
        <v>397000</v>
      </c>
      <c r="C843" s="26">
        <f ca="1">TODAY()+324</f>
        <v>44715</v>
      </c>
    </row>
    <row r="844" spans="1:3" x14ac:dyDescent="0.2">
      <c r="A844" s="24">
        <v>250148</v>
      </c>
      <c r="B844" s="25">
        <v>4944000</v>
      </c>
      <c r="C844" s="26">
        <f ca="1">TODAY()+332</f>
        <v>44723</v>
      </c>
    </row>
    <row r="845" spans="1:3" x14ac:dyDescent="0.2">
      <c r="A845" s="24">
        <v>791718</v>
      </c>
      <c r="B845" s="25">
        <v>929000</v>
      </c>
      <c r="C845" s="26">
        <f ca="1">TODAY()+441</f>
        <v>44832</v>
      </c>
    </row>
    <row r="846" spans="1:3" x14ac:dyDescent="0.2">
      <c r="A846" s="24">
        <v>4832</v>
      </c>
      <c r="B846" s="25">
        <v>2062000</v>
      </c>
      <c r="C846" s="26">
        <f ca="1">TODAY()+364</f>
        <v>44755</v>
      </c>
    </row>
    <row r="847" spans="1:3" x14ac:dyDescent="0.2">
      <c r="A847" s="24">
        <v>8657</v>
      </c>
      <c r="B847" s="25">
        <v>86000</v>
      </c>
      <c r="C847" s="26">
        <f ca="1">TODAY()+91</f>
        <v>44482</v>
      </c>
    </row>
    <row r="848" spans="1:3" x14ac:dyDescent="0.2">
      <c r="A848" s="24">
        <v>26</v>
      </c>
      <c r="B848" s="25">
        <v>338000</v>
      </c>
      <c r="C848" s="26">
        <f ca="1">TODAY()+367</f>
        <v>44758</v>
      </c>
    </row>
    <row r="849" spans="1:3" x14ac:dyDescent="0.2">
      <c r="A849" s="24">
        <v>88614</v>
      </c>
      <c r="B849" s="25">
        <v>4341000</v>
      </c>
      <c r="C849" s="26">
        <f ca="1">TODAY()+365</f>
        <v>44756</v>
      </c>
    </row>
    <row r="850" spans="1:3" x14ac:dyDescent="0.2">
      <c r="A850" s="24">
        <v>1923</v>
      </c>
      <c r="B850" s="25">
        <v>6229000</v>
      </c>
      <c r="C850" s="26">
        <f ca="1">TODAY()+402</f>
        <v>44793</v>
      </c>
    </row>
    <row r="851" spans="1:3" x14ac:dyDescent="0.2">
      <c r="A851" s="24">
        <v>683599</v>
      </c>
      <c r="B851" s="25">
        <v>9619000</v>
      </c>
      <c r="C851" s="26">
        <f ca="1">TODAY()+18</f>
        <v>44409</v>
      </c>
    </row>
    <row r="852" spans="1:3" x14ac:dyDescent="0.2">
      <c r="A852" s="24">
        <v>45</v>
      </c>
      <c r="B852" s="25">
        <v>471000</v>
      </c>
      <c r="C852" s="26">
        <f ca="1">TODAY()+287</f>
        <v>44678</v>
      </c>
    </row>
    <row r="853" spans="1:3" x14ac:dyDescent="0.2">
      <c r="A853" s="24">
        <v>80167</v>
      </c>
      <c r="B853" s="25">
        <v>2281000</v>
      </c>
      <c r="C853" s="26">
        <f ca="1">TODAY()+239</f>
        <v>44630</v>
      </c>
    </row>
    <row r="854" spans="1:3" x14ac:dyDescent="0.2">
      <c r="A854" s="24">
        <v>770337</v>
      </c>
      <c r="B854" s="25">
        <v>133000</v>
      </c>
      <c r="C854" s="26">
        <f ca="1">TODAY()+240</f>
        <v>44631</v>
      </c>
    </row>
    <row r="855" spans="1:3" x14ac:dyDescent="0.2">
      <c r="A855" s="24">
        <v>82009</v>
      </c>
      <c r="B855" s="25">
        <v>276000</v>
      </c>
      <c r="C855" s="26">
        <f ca="1">TODAY()+105</f>
        <v>44496</v>
      </c>
    </row>
    <row r="856" spans="1:3" x14ac:dyDescent="0.2">
      <c r="A856" s="24">
        <v>8</v>
      </c>
      <c r="B856" s="25">
        <v>6936000</v>
      </c>
      <c r="C856" s="26">
        <f ca="1">TODAY()+455</f>
        <v>44846</v>
      </c>
    </row>
    <row r="857" spans="1:3" x14ac:dyDescent="0.2">
      <c r="A857" s="24">
        <v>9568455</v>
      </c>
      <c r="B857" s="25">
        <v>739000</v>
      </c>
      <c r="C857" s="26">
        <f ca="1">TODAY()+289</f>
        <v>44680</v>
      </c>
    </row>
    <row r="858" spans="1:3" x14ac:dyDescent="0.2">
      <c r="A858" s="24">
        <v>1869</v>
      </c>
      <c r="B858" s="25">
        <v>6179000</v>
      </c>
      <c r="C858" s="26">
        <f ca="1">TODAY()+53</f>
        <v>44444</v>
      </c>
    </row>
    <row r="859" spans="1:3" x14ac:dyDescent="0.2">
      <c r="A859" s="24">
        <v>6081</v>
      </c>
      <c r="B859" s="25">
        <v>387000</v>
      </c>
      <c r="C859" s="26">
        <f ca="1">TODAY()+24</f>
        <v>44415</v>
      </c>
    </row>
    <row r="860" spans="1:3" x14ac:dyDescent="0.2">
      <c r="A860" s="24">
        <v>7040</v>
      </c>
      <c r="B860" s="25">
        <v>6499000</v>
      </c>
      <c r="C860" s="26">
        <f ca="1">TODAY()+200</f>
        <v>44591</v>
      </c>
    </row>
    <row r="861" spans="1:3" x14ac:dyDescent="0.2">
      <c r="A861" s="24">
        <v>85</v>
      </c>
      <c r="B861" s="25">
        <v>980000</v>
      </c>
      <c r="C861" s="26">
        <f ca="1">TODAY()+309</f>
        <v>44700</v>
      </c>
    </row>
    <row r="862" spans="1:3" x14ac:dyDescent="0.2">
      <c r="A862" s="24">
        <v>49</v>
      </c>
      <c r="B862" s="25">
        <v>62000</v>
      </c>
      <c r="C862" s="26">
        <f ca="1">TODAY()+476</f>
        <v>44867</v>
      </c>
    </row>
    <row r="863" spans="1:3" x14ac:dyDescent="0.2">
      <c r="A863" s="24">
        <v>20</v>
      </c>
      <c r="B863" s="25">
        <v>9439000</v>
      </c>
      <c r="C863" s="26">
        <f ca="1">TODAY()+146</f>
        <v>44537</v>
      </c>
    </row>
    <row r="864" spans="1:3" x14ac:dyDescent="0.2">
      <c r="A864" s="24">
        <v>3592258</v>
      </c>
      <c r="B864" s="25">
        <v>8138000</v>
      </c>
      <c r="C864" s="26">
        <f ca="1">TODAY()+307</f>
        <v>44698</v>
      </c>
    </row>
    <row r="865" spans="1:3" x14ac:dyDescent="0.2">
      <c r="A865" s="24">
        <v>4</v>
      </c>
      <c r="B865" s="25">
        <v>7466000</v>
      </c>
      <c r="C865" s="26">
        <f ca="1">TODAY()+218</f>
        <v>44609</v>
      </c>
    </row>
    <row r="866" spans="1:3" x14ac:dyDescent="0.2">
      <c r="A866" s="24">
        <v>741719</v>
      </c>
      <c r="B866" s="25">
        <v>984000</v>
      </c>
      <c r="C866" s="26">
        <f ca="1">TODAY()+343</f>
        <v>44734</v>
      </c>
    </row>
    <row r="867" spans="1:3" x14ac:dyDescent="0.2">
      <c r="A867" s="24">
        <v>32</v>
      </c>
      <c r="B867" s="25">
        <v>38000</v>
      </c>
      <c r="C867" s="26">
        <f ca="1">TODAY()+246</f>
        <v>44637</v>
      </c>
    </row>
    <row r="868" spans="1:3" x14ac:dyDescent="0.2">
      <c r="A868" s="24">
        <v>297</v>
      </c>
      <c r="B868" s="25">
        <v>4275000</v>
      </c>
      <c r="C868" s="26">
        <f ca="1">TODAY()+133</f>
        <v>44524</v>
      </c>
    </row>
    <row r="869" spans="1:3" x14ac:dyDescent="0.2">
      <c r="A869" s="24">
        <v>41186</v>
      </c>
      <c r="B869" s="25">
        <v>152000</v>
      </c>
      <c r="C869" s="26">
        <f ca="1">TODAY()+159</f>
        <v>44550</v>
      </c>
    </row>
    <row r="870" spans="1:3" x14ac:dyDescent="0.2">
      <c r="A870" s="24">
        <v>2964</v>
      </c>
      <c r="B870" s="25">
        <v>150000</v>
      </c>
      <c r="C870" s="26">
        <f ca="1">TODAY()+471</f>
        <v>44862</v>
      </c>
    </row>
    <row r="871" spans="1:3" x14ac:dyDescent="0.2">
      <c r="A871" s="24">
        <v>154681</v>
      </c>
      <c r="B871" s="25">
        <v>474000</v>
      </c>
      <c r="C871" s="26">
        <f ca="1">TODAY()+13</f>
        <v>44404</v>
      </c>
    </row>
    <row r="872" spans="1:3" x14ac:dyDescent="0.2">
      <c r="A872" s="24">
        <v>1127</v>
      </c>
      <c r="B872" s="25">
        <v>123000</v>
      </c>
      <c r="C872" s="26">
        <f ca="1">TODAY()+36</f>
        <v>44427</v>
      </c>
    </row>
    <row r="873" spans="1:3" x14ac:dyDescent="0.2">
      <c r="A873" s="24">
        <v>98</v>
      </c>
      <c r="B873" s="25">
        <v>2097000</v>
      </c>
      <c r="C873" s="26">
        <f ca="1">TODAY()+277</f>
        <v>44668</v>
      </c>
    </row>
    <row r="874" spans="1:3" x14ac:dyDescent="0.2">
      <c r="A874" s="24">
        <v>367</v>
      </c>
      <c r="B874" s="25">
        <v>2218000</v>
      </c>
      <c r="C874" s="26">
        <f ca="1">TODAY()+79</f>
        <v>44470</v>
      </c>
    </row>
    <row r="875" spans="1:3" x14ac:dyDescent="0.2">
      <c r="A875" s="24">
        <v>99</v>
      </c>
      <c r="B875" s="25">
        <v>1279000</v>
      </c>
      <c r="C875" s="26">
        <f ca="1">TODAY()+272</f>
        <v>44663</v>
      </c>
    </row>
    <row r="876" spans="1:3" x14ac:dyDescent="0.2">
      <c r="A876" s="24">
        <v>999</v>
      </c>
      <c r="B876" s="25">
        <v>351000</v>
      </c>
      <c r="C876" s="26">
        <f ca="1">TODAY()+73</f>
        <v>44464</v>
      </c>
    </row>
    <row r="877" spans="1:3" x14ac:dyDescent="0.2">
      <c r="A877" s="24">
        <v>271753</v>
      </c>
      <c r="B877" s="25">
        <v>5599000</v>
      </c>
      <c r="C877" s="26">
        <f ca="1">TODAY()+381</f>
        <v>44772</v>
      </c>
    </row>
    <row r="878" spans="1:3" x14ac:dyDescent="0.2">
      <c r="A878" s="24">
        <v>381047</v>
      </c>
      <c r="B878" s="25">
        <v>2969000</v>
      </c>
      <c r="C878" s="26">
        <f ca="1">TODAY()+335</f>
        <v>44726</v>
      </c>
    </row>
    <row r="879" spans="1:3" x14ac:dyDescent="0.2">
      <c r="A879" s="24">
        <v>514123</v>
      </c>
      <c r="B879" s="25">
        <v>7282000</v>
      </c>
      <c r="C879" s="26">
        <f ca="1">TODAY()+61</f>
        <v>44452</v>
      </c>
    </row>
    <row r="880" spans="1:3" x14ac:dyDescent="0.2">
      <c r="A880" s="24">
        <v>804527</v>
      </c>
      <c r="B880" s="25">
        <v>5748000</v>
      </c>
      <c r="C880" s="26">
        <f ca="1">TODAY()+325</f>
        <v>44716</v>
      </c>
    </row>
    <row r="881" spans="1:3" x14ac:dyDescent="0.2">
      <c r="A881" s="24">
        <v>9270039</v>
      </c>
      <c r="B881" s="25">
        <v>428000</v>
      </c>
      <c r="C881" s="26">
        <f ca="1">TODAY()+102</f>
        <v>44493</v>
      </c>
    </row>
    <row r="882" spans="1:3" x14ac:dyDescent="0.2">
      <c r="A882" s="24">
        <v>3</v>
      </c>
      <c r="B882" s="25">
        <v>8856000</v>
      </c>
      <c r="C882" s="26">
        <f ca="1">TODAY()+76</f>
        <v>44467</v>
      </c>
    </row>
    <row r="883" spans="1:3" x14ac:dyDescent="0.2">
      <c r="A883" s="24">
        <v>625</v>
      </c>
      <c r="B883" s="25">
        <v>434000</v>
      </c>
      <c r="C883" s="26">
        <f ca="1">TODAY()+104</f>
        <v>44495</v>
      </c>
    </row>
    <row r="884" spans="1:3" x14ac:dyDescent="0.2">
      <c r="A884" s="24">
        <v>2087</v>
      </c>
      <c r="B884" s="25">
        <v>635000</v>
      </c>
      <c r="C884" s="26">
        <f ca="1">TODAY()+84</f>
        <v>44475</v>
      </c>
    </row>
    <row r="885" spans="1:3" x14ac:dyDescent="0.2">
      <c r="A885" s="24">
        <v>7943</v>
      </c>
      <c r="B885" s="25">
        <v>870000</v>
      </c>
      <c r="C885" s="26">
        <f ca="1">TODAY()+256</f>
        <v>44647</v>
      </c>
    </row>
    <row r="886" spans="1:3" x14ac:dyDescent="0.2">
      <c r="A886" s="24">
        <v>326</v>
      </c>
      <c r="B886" s="25">
        <v>567000</v>
      </c>
      <c r="C886" s="26">
        <f ca="1">TODAY()+404</f>
        <v>44795</v>
      </c>
    </row>
    <row r="887" spans="1:3" x14ac:dyDescent="0.2">
      <c r="A887" s="24">
        <v>3796</v>
      </c>
      <c r="B887" s="25">
        <v>808000</v>
      </c>
      <c r="C887" s="26">
        <f ca="1">TODAY()+222</f>
        <v>44613</v>
      </c>
    </row>
    <row r="888" spans="1:3" x14ac:dyDescent="0.2">
      <c r="A888" s="24">
        <v>745504</v>
      </c>
      <c r="B888" s="25">
        <v>3926000</v>
      </c>
      <c r="C888" s="26">
        <f ca="1">TODAY()+128</f>
        <v>44519</v>
      </c>
    </row>
    <row r="889" spans="1:3" x14ac:dyDescent="0.2">
      <c r="A889" s="24">
        <v>2027087</v>
      </c>
      <c r="B889" s="25">
        <v>4493000</v>
      </c>
      <c r="C889" s="26">
        <f ca="1">TODAY()+118</f>
        <v>44509</v>
      </c>
    </row>
    <row r="890" spans="1:3" x14ac:dyDescent="0.2">
      <c r="A890" s="24">
        <v>166</v>
      </c>
      <c r="B890" s="25">
        <v>883000</v>
      </c>
      <c r="C890" s="26">
        <f ca="1">TODAY()+374</f>
        <v>44765</v>
      </c>
    </row>
    <row r="891" spans="1:3" x14ac:dyDescent="0.2">
      <c r="A891" s="24">
        <v>39943</v>
      </c>
      <c r="B891" s="25">
        <v>7501000</v>
      </c>
      <c r="C891" s="26">
        <f ca="1">TODAY()+410</f>
        <v>44801</v>
      </c>
    </row>
    <row r="892" spans="1:3" x14ac:dyDescent="0.2">
      <c r="A892" s="24">
        <v>343604</v>
      </c>
      <c r="B892" s="25">
        <v>640000</v>
      </c>
      <c r="C892" s="26">
        <f ca="1">TODAY()+68</f>
        <v>44459</v>
      </c>
    </row>
    <row r="893" spans="1:3" x14ac:dyDescent="0.2">
      <c r="A893" s="24">
        <v>370</v>
      </c>
      <c r="B893" s="25">
        <v>701000</v>
      </c>
      <c r="C893" s="26">
        <f ca="1">TODAY()+460</f>
        <v>44851</v>
      </c>
    </row>
    <row r="894" spans="1:3" x14ac:dyDescent="0.2">
      <c r="A894" s="24">
        <v>293</v>
      </c>
      <c r="B894" s="25">
        <v>858000</v>
      </c>
      <c r="C894" s="26">
        <f ca="1">TODAY()+474</f>
        <v>44865</v>
      </c>
    </row>
    <row r="895" spans="1:3" x14ac:dyDescent="0.2">
      <c r="A895" s="24">
        <v>47</v>
      </c>
      <c r="B895" s="25">
        <v>9256000</v>
      </c>
      <c r="C895" s="26">
        <f ca="1">TODAY()+447</f>
        <v>44838</v>
      </c>
    </row>
    <row r="896" spans="1:3" x14ac:dyDescent="0.2">
      <c r="A896" s="24">
        <v>16752</v>
      </c>
      <c r="B896" s="25">
        <v>211000</v>
      </c>
      <c r="C896" s="26">
        <f ca="1">TODAY()+51</f>
        <v>44442</v>
      </c>
    </row>
    <row r="897" spans="1:3" x14ac:dyDescent="0.2">
      <c r="A897" s="24">
        <v>47532</v>
      </c>
      <c r="B897" s="25">
        <v>8409000</v>
      </c>
      <c r="C897" s="26">
        <f ca="1">TODAY()+288</f>
        <v>44679</v>
      </c>
    </row>
    <row r="898" spans="1:3" x14ac:dyDescent="0.2">
      <c r="A898" s="24">
        <v>689</v>
      </c>
      <c r="B898" s="25">
        <v>8021000</v>
      </c>
      <c r="C898" s="26">
        <f ca="1">TODAY()+313</f>
        <v>44704</v>
      </c>
    </row>
    <row r="899" spans="1:3" x14ac:dyDescent="0.2">
      <c r="A899" s="24">
        <v>4</v>
      </c>
      <c r="B899" s="25">
        <v>640000</v>
      </c>
      <c r="C899" s="26">
        <f ca="1">TODAY()+198</f>
        <v>44589</v>
      </c>
    </row>
    <row r="900" spans="1:3" x14ac:dyDescent="0.2">
      <c r="A900" s="24">
        <v>59772</v>
      </c>
      <c r="B900" s="25">
        <v>5865000</v>
      </c>
      <c r="C900" s="26">
        <f ca="1">TODAY()+214</f>
        <v>44605</v>
      </c>
    </row>
    <row r="901" spans="1:3" x14ac:dyDescent="0.2">
      <c r="A901" s="24">
        <v>7029</v>
      </c>
      <c r="B901" s="25">
        <v>70000</v>
      </c>
      <c r="C901" s="26">
        <f ca="1">TODAY()+234</f>
        <v>44625</v>
      </c>
    </row>
    <row r="902" spans="1:3" x14ac:dyDescent="0.2">
      <c r="A902" s="24">
        <v>1724</v>
      </c>
      <c r="B902" s="25">
        <v>796000</v>
      </c>
      <c r="C902" s="26">
        <f ca="1">TODAY()+256</f>
        <v>44647</v>
      </c>
    </row>
    <row r="903" spans="1:3" x14ac:dyDescent="0.2">
      <c r="A903" s="24">
        <v>36678</v>
      </c>
      <c r="B903" s="25">
        <v>7846000</v>
      </c>
      <c r="C903" s="26">
        <f ca="1">TODAY()+171</f>
        <v>44562</v>
      </c>
    </row>
    <row r="904" spans="1:3" x14ac:dyDescent="0.2">
      <c r="A904" s="24">
        <v>778133</v>
      </c>
      <c r="B904" s="25">
        <v>70000</v>
      </c>
      <c r="C904" s="26">
        <f ca="1">TODAY()+82</f>
        <v>44473</v>
      </c>
    </row>
    <row r="905" spans="1:3" x14ac:dyDescent="0.2">
      <c r="A905" s="24">
        <v>6754114</v>
      </c>
      <c r="B905" s="25">
        <v>3793000</v>
      </c>
      <c r="C905" s="26">
        <f ca="1">TODAY()+485</f>
        <v>44876</v>
      </c>
    </row>
    <row r="906" spans="1:3" x14ac:dyDescent="0.2">
      <c r="A906" s="24">
        <v>93</v>
      </c>
      <c r="B906" s="25">
        <v>627000</v>
      </c>
      <c r="C906" s="26">
        <f ca="1">TODAY()+408</f>
        <v>44799</v>
      </c>
    </row>
    <row r="907" spans="1:3" x14ac:dyDescent="0.2">
      <c r="A907" s="24">
        <v>71755</v>
      </c>
      <c r="B907" s="25">
        <v>641000</v>
      </c>
      <c r="C907" s="26">
        <f ca="1">TODAY()+357</f>
        <v>44748</v>
      </c>
    </row>
    <row r="908" spans="1:3" x14ac:dyDescent="0.2">
      <c r="A908" s="24">
        <v>73</v>
      </c>
      <c r="B908" s="25">
        <v>3896000</v>
      </c>
      <c r="C908" s="26">
        <f ca="1">TODAY()+331</f>
        <v>44722</v>
      </c>
    </row>
    <row r="909" spans="1:3" x14ac:dyDescent="0.2">
      <c r="A909" s="24">
        <v>813</v>
      </c>
      <c r="B909" s="25">
        <v>674000</v>
      </c>
      <c r="C909" s="26">
        <f ca="1">TODAY()+313</f>
        <v>44704</v>
      </c>
    </row>
    <row r="910" spans="1:3" x14ac:dyDescent="0.2">
      <c r="A910" s="24">
        <v>3027748</v>
      </c>
      <c r="B910" s="25">
        <v>7557000</v>
      </c>
      <c r="C910" s="26">
        <f ca="1">TODAY()+284</f>
        <v>44675</v>
      </c>
    </row>
    <row r="911" spans="1:3" x14ac:dyDescent="0.2">
      <c r="A911" s="24">
        <v>6304</v>
      </c>
      <c r="B911" s="25">
        <v>899000</v>
      </c>
      <c r="C911" s="26">
        <f ca="1">TODAY()+94</f>
        <v>44485</v>
      </c>
    </row>
    <row r="912" spans="1:3" x14ac:dyDescent="0.2">
      <c r="A912" s="24">
        <v>65983</v>
      </c>
      <c r="B912" s="25">
        <v>77000</v>
      </c>
      <c r="C912" s="26">
        <f ca="1">TODAY()+449</f>
        <v>44840</v>
      </c>
    </row>
    <row r="913" spans="1:3" x14ac:dyDescent="0.2">
      <c r="A913" s="24">
        <v>4082053</v>
      </c>
      <c r="B913" s="25">
        <v>764000</v>
      </c>
      <c r="C913" s="26">
        <f ca="1">TODAY()+376</f>
        <v>44767</v>
      </c>
    </row>
    <row r="914" spans="1:3" x14ac:dyDescent="0.2">
      <c r="A914" s="24">
        <v>305</v>
      </c>
      <c r="B914" s="25">
        <v>2216000</v>
      </c>
      <c r="C914" s="26">
        <f ca="1">TODAY()+19</f>
        <v>44410</v>
      </c>
    </row>
    <row r="915" spans="1:3" x14ac:dyDescent="0.2">
      <c r="A915" s="24">
        <v>260</v>
      </c>
      <c r="B915" s="25">
        <v>5731000</v>
      </c>
      <c r="C915" s="26">
        <f ca="1">TODAY()+172</f>
        <v>44563</v>
      </c>
    </row>
    <row r="916" spans="1:3" x14ac:dyDescent="0.2">
      <c r="A916" s="24">
        <v>276006</v>
      </c>
      <c r="B916" s="25">
        <v>637000</v>
      </c>
      <c r="C916" s="26">
        <f ca="1">TODAY()+199</f>
        <v>44590</v>
      </c>
    </row>
    <row r="917" spans="1:3" x14ac:dyDescent="0.2">
      <c r="A917" s="24">
        <v>14447</v>
      </c>
      <c r="B917" s="25">
        <v>385000</v>
      </c>
      <c r="C917" s="26">
        <f ca="1">TODAY()+15</f>
        <v>44406</v>
      </c>
    </row>
    <row r="918" spans="1:3" x14ac:dyDescent="0.2">
      <c r="A918" s="24">
        <v>7220384</v>
      </c>
      <c r="B918" s="25">
        <v>418000</v>
      </c>
      <c r="C918" s="26">
        <f ca="1">TODAY()+467</f>
        <v>44858</v>
      </c>
    </row>
    <row r="919" spans="1:3" x14ac:dyDescent="0.2">
      <c r="A919" s="24">
        <v>92</v>
      </c>
      <c r="B919" s="25">
        <v>228000</v>
      </c>
      <c r="C919" s="26">
        <f ca="1">TODAY()+313</f>
        <v>44704</v>
      </c>
    </row>
    <row r="920" spans="1:3" x14ac:dyDescent="0.2">
      <c r="A920" s="24">
        <v>595934</v>
      </c>
      <c r="B920" s="25">
        <v>4165000</v>
      </c>
      <c r="C920" s="26">
        <f ca="1">TODAY()+219</f>
        <v>44610</v>
      </c>
    </row>
    <row r="921" spans="1:3" x14ac:dyDescent="0.2">
      <c r="A921" s="24">
        <v>1454303</v>
      </c>
      <c r="B921" s="25">
        <v>5964000</v>
      </c>
      <c r="C921" s="26">
        <f ca="1">TODAY()+431</f>
        <v>44822</v>
      </c>
    </row>
    <row r="922" spans="1:3" x14ac:dyDescent="0.2">
      <c r="A922" s="24">
        <v>5834870</v>
      </c>
      <c r="B922" s="25">
        <v>234000</v>
      </c>
      <c r="C922" s="26">
        <f ca="1">TODAY()+391</f>
        <v>44782</v>
      </c>
    </row>
    <row r="923" spans="1:3" x14ac:dyDescent="0.2">
      <c r="A923" s="24">
        <v>251</v>
      </c>
      <c r="B923" s="25">
        <v>825000</v>
      </c>
      <c r="C923" s="26">
        <f ca="1">TODAY()+376</f>
        <v>44767</v>
      </c>
    </row>
    <row r="924" spans="1:3" x14ac:dyDescent="0.2">
      <c r="A924" s="24">
        <v>65494</v>
      </c>
      <c r="B924" s="25">
        <v>2884000</v>
      </c>
      <c r="C924" s="26">
        <f ca="1">TODAY()+453</f>
        <v>44844</v>
      </c>
    </row>
    <row r="925" spans="1:3" x14ac:dyDescent="0.2">
      <c r="A925" s="24">
        <v>5025579</v>
      </c>
      <c r="B925" s="25">
        <v>250000</v>
      </c>
      <c r="C925" s="26">
        <f ca="1">TODAY()+355</f>
        <v>44746</v>
      </c>
    </row>
    <row r="926" spans="1:3" x14ac:dyDescent="0.2">
      <c r="A926" s="24">
        <v>9349918</v>
      </c>
      <c r="B926" s="25">
        <v>9033000</v>
      </c>
      <c r="C926" s="26">
        <f ca="1">TODAY()+99</f>
        <v>44490</v>
      </c>
    </row>
    <row r="927" spans="1:3" x14ac:dyDescent="0.2">
      <c r="A927" s="24">
        <v>98</v>
      </c>
      <c r="B927" s="25">
        <v>8225000</v>
      </c>
      <c r="C927" s="26">
        <f ca="1">TODAY()+155</f>
        <v>44546</v>
      </c>
    </row>
    <row r="928" spans="1:3" x14ac:dyDescent="0.2">
      <c r="A928" s="24">
        <v>96</v>
      </c>
      <c r="B928" s="25">
        <v>4485000</v>
      </c>
      <c r="C928" s="26">
        <f ca="1">TODAY()+203</f>
        <v>44594</v>
      </c>
    </row>
    <row r="929" spans="1:3" x14ac:dyDescent="0.2">
      <c r="A929" s="24">
        <v>26</v>
      </c>
      <c r="B929" s="25">
        <v>519000</v>
      </c>
      <c r="C929" s="26">
        <f ca="1">TODAY()+104</f>
        <v>44495</v>
      </c>
    </row>
    <row r="930" spans="1:3" x14ac:dyDescent="0.2">
      <c r="A930" s="24">
        <v>31055</v>
      </c>
      <c r="B930" s="25">
        <v>3264000</v>
      </c>
      <c r="C930" s="26">
        <f ca="1">TODAY()+441</f>
        <v>44832</v>
      </c>
    </row>
    <row r="931" spans="1:3" x14ac:dyDescent="0.2">
      <c r="A931" s="24">
        <v>4361</v>
      </c>
      <c r="B931" s="25">
        <v>5830000</v>
      </c>
      <c r="C931" s="26">
        <f ca="1">TODAY()+108</f>
        <v>44499</v>
      </c>
    </row>
    <row r="932" spans="1:3" x14ac:dyDescent="0.2">
      <c r="A932" s="24">
        <v>15</v>
      </c>
      <c r="B932" s="25">
        <v>798000</v>
      </c>
      <c r="C932" s="26">
        <f ca="1">TODAY()+305</f>
        <v>44696</v>
      </c>
    </row>
    <row r="933" spans="1:3" x14ac:dyDescent="0.2">
      <c r="A933" s="24">
        <v>87</v>
      </c>
      <c r="B933" s="25">
        <v>7252000</v>
      </c>
      <c r="C933" s="26">
        <f ca="1">TODAY()+287</f>
        <v>44678</v>
      </c>
    </row>
    <row r="934" spans="1:3" x14ac:dyDescent="0.2">
      <c r="A934" s="24">
        <v>34</v>
      </c>
      <c r="B934" s="25">
        <v>845000</v>
      </c>
      <c r="C934" s="26">
        <f ca="1">TODAY()+403</f>
        <v>44794</v>
      </c>
    </row>
    <row r="935" spans="1:3" x14ac:dyDescent="0.2">
      <c r="A935" s="24">
        <v>6295</v>
      </c>
      <c r="B935" s="25">
        <v>3118000</v>
      </c>
      <c r="C935" s="26">
        <f ca="1">TODAY()+160</f>
        <v>44551</v>
      </c>
    </row>
    <row r="936" spans="1:3" x14ac:dyDescent="0.2">
      <c r="A936" s="24">
        <v>9374248</v>
      </c>
      <c r="B936" s="25">
        <v>26000</v>
      </c>
      <c r="C936" s="26">
        <f ca="1">TODAY()+253</f>
        <v>44644</v>
      </c>
    </row>
    <row r="937" spans="1:3" x14ac:dyDescent="0.2">
      <c r="A937" s="24">
        <v>64</v>
      </c>
      <c r="B937" s="25">
        <v>3234000</v>
      </c>
      <c r="C937" s="26">
        <f ca="1">TODAY()+314</f>
        <v>44705</v>
      </c>
    </row>
    <row r="938" spans="1:3" x14ac:dyDescent="0.2">
      <c r="A938" s="24">
        <v>3229</v>
      </c>
      <c r="B938" s="25">
        <v>876000</v>
      </c>
      <c r="C938" s="26">
        <f ca="1">TODAY()+127</f>
        <v>44518</v>
      </c>
    </row>
    <row r="939" spans="1:3" x14ac:dyDescent="0.2">
      <c r="A939" s="24">
        <v>762</v>
      </c>
      <c r="B939" s="25">
        <v>984000</v>
      </c>
      <c r="C939" s="26">
        <f ca="1">TODAY()+167</f>
        <v>44558</v>
      </c>
    </row>
    <row r="940" spans="1:3" x14ac:dyDescent="0.2">
      <c r="A940" s="24">
        <v>62688</v>
      </c>
      <c r="B940" s="25">
        <v>474000</v>
      </c>
      <c r="C940" s="26">
        <f ca="1">TODAY()+122</f>
        <v>44513</v>
      </c>
    </row>
    <row r="941" spans="1:3" x14ac:dyDescent="0.2">
      <c r="A941" s="24">
        <v>4108155</v>
      </c>
      <c r="B941" s="25">
        <v>3877000</v>
      </c>
      <c r="C941" s="26">
        <f ca="1">TODAY()+411</f>
        <v>44802</v>
      </c>
    </row>
    <row r="942" spans="1:3" x14ac:dyDescent="0.2">
      <c r="A942" s="24">
        <v>33523</v>
      </c>
      <c r="B942" s="25">
        <v>3761000</v>
      </c>
      <c r="C942" s="26">
        <f ca="1">TODAY()+236</f>
        <v>44627</v>
      </c>
    </row>
    <row r="943" spans="1:3" x14ac:dyDescent="0.2">
      <c r="A943" s="24">
        <v>2628863</v>
      </c>
      <c r="B943" s="25">
        <v>4096000</v>
      </c>
      <c r="C943" s="26">
        <f ca="1">TODAY()+324</f>
        <v>44715</v>
      </c>
    </row>
    <row r="944" spans="1:3" x14ac:dyDescent="0.2">
      <c r="A944" s="24">
        <v>723902</v>
      </c>
      <c r="B944" s="25">
        <v>6364000</v>
      </c>
      <c r="C944" s="26">
        <f ca="1">TODAY()+64</f>
        <v>44455</v>
      </c>
    </row>
    <row r="945" spans="1:3" x14ac:dyDescent="0.2">
      <c r="A945" s="24">
        <v>6714</v>
      </c>
      <c r="B945" s="25">
        <v>1641000</v>
      </c>
      <c r="C945" s="26">
        <f ca="1">TODAY()+223</f>
        <v>44614</v>
      </c>
    </row>
    <row r="946" spans="1:3" x14ac:dyDescent="0.2">
      <c r="A946" s="24">
        <v>9446</v>
      </c>
      <c r="B946" s="25">
        <v>128000</v>
      </c>
      <c r="C946" s="26">
        <f ca="1">TODAY()+129</f>
        <v>44520</v>
      </c>
    </row>
    <row r="947" spans="1:3" x14ac:dyDescent="0.2">
      <c r="A947" s="24">
        <v>941</v>
      </c>
      <c r="B947" s="25">
        <v>512000</v>
      </c>
      <c r="C947" s="26">
        <f ca="1">TODAY()+50</f>
        <v>44441</v>
      </c>
    </row>
    <row r="948" spans="1:3" x14ac:dyDescent="0.2">
      <c r="A948" s="24">
        <v>11</v>
      </c>
      <c r="B948" s="25">
        <v>1299000</v>
      </c>
      <c r="C948" s="26">
        <f ca="1">TODAY()+457</f>
        <v>44848</v>
      </c>
    </row>
    <row r="949" spans="1:3" x14ac:dyDescent="0.2">
      <c r="A949" s="24">
        <v>44927</v>
      </c>
      <c r="B949" s="25">
        <v>595000</v>
      </c>
      <c r="C949" s="26">
        <f ca="1">TODAY()+246</f>
        <v>44637</v>
      </c>
    </row>
    <row r="950" spans="1:3" x14ac:dyDescent="0.2">
      <c r="A950" s="24">
        <v>8818628</v>
      </c>
      <c r="B950" s="25">
        <v>8499000</v>
      </c>
      <c r="C950" s="26">
        <f ca="1">TODAY()+431</f>
        <v>44822</v>
      </c>
    </row>
    <row r="951" spans="1:3" x14ac:dyDescent="0.2">
      <c r="A951" s="24">
        <v>47482</v>
      </c>
      <c r="B951" s="25">
        <v>529000</v>
      </c>
      <c r="C951" s="26">
        <f ca="1">TODAY()+196</f>
        <v>44587</v>
      </c>
    </row>
    <row r="952" spans="1:3" x14ac:dyDescent="0.2">
      <c r="A952" s="24">
        <v>713</v>
      </c>
      <c r="B952" s="25">
        <v>103000</v>
      </c>
      <c r="C952" s="26">
        <f ca="1">TODAY()+79</f>
        <v>44470</v>
      </c>
    </row>
    <row r="953" spans="1:3" x14ac:dyDescent="0.2">
      <c r="A953" s="24">
        <v>21</v>
      </c>
      <c r="B953" s="25">
        <v>113000</v>
      </c>
      <c r="C953" s="26">
        <f ca="1">TODAY()+418</f>
        <v>44809</v>
      </c>
    </row>
    <row r="954" spans="1:3" x14ac:dyDescent="0.2">
      <c r="A954" s="24">
        <v>180</v>
      </c>
      <c r="B954" s="25">
        <v>9268000</v>
      </c>
      <c r="C954" s="26">
        <f ca="1">TODAY()+213</f>
        <v>44604</v>
      </c>
    </row>
    <row r="955" spans="1:3" x14ac:dyDescent="0.2">
      <c r="A955" s="24">
        <v>132068</v>
      </c>
      <c r="B955" s="25">
        <v>2445000</v>
      </c>
      <c r="C955" s="26">
        <f ca="1">TODAY()+285</f>
        <v>44676</v>
      </c>
    </row>
    <row r="956" spans="1:3" x14ac:dyDescent="0.2">
      <c r="A956" s="24">
        <v>8302</v>
      </c>
      <c r="B956" s="25">
        <v>91000</v>
      </c>
      <c r="C956" s="26">
        <f ca="1">TODAY()+253</f>
        <v>44644</v>
      </c>
    </row>
    <row r="957" spans="1:3" x14ac:dyDescent="0.2">
      <c r="A957" s="24">
        <v>6255</v>
      </c>
      <c r="B957" s="25">
        <v>58000</v>
      </c>
      <c r="C957" s="26">
        <f ca="1">TODAY()+178</f>
        <v>44569</v>
      </c>
    </row>
    <row r="958" spans="1:3" x14ac:dyDescent="0.2">
      <c r="A958" s="24">
        <v>61</v>
      </c>
      <c r="B958" s="25">
        <v>4937000</v>
      </c>
      <c r="C958" s="26">
        <f ca="1">TODAY()+433</f>
        <v>44824</v>
      </c>
    </row>
    <row r="959" spans="1:3" x14ac:dyDescent="0.2">
      <c r="A959" s="24">
        <v>696</v>
      </c>
      <c r="B959" s="25">
        <v>4556000</v>
      </c>
      <c r="C959" s="26">
        <f ca="1">TODAY()+223</f>
        <v>44614</v>
      </c>
    </row>
    <row r="960" spans="1:3" x14ac:dyDescent="0.2">
      <c r="A960" s="24">
        <v>664</v>
      </c>
      <c r="B960" s="25">
        <v>8049000</v>
      </c>
      <c r="C960" s="26">
        <f ca="1">TODAY()+129</f>
        <v>44520</v>
      </c>
    </row>
    <row r="961" spans="1:3" x14ac:dyDescent="0.2">
      <c r="A961" s="24">
        <v>4617</v>
      </c>
      <c r="B961" s="25">
        <v>721000</v>
      </c>
      <c r="C961" s="26">
        <f ca="1">TODAY()+53</f>
        <v>44444</v>
      </c>
    </row>
    <row r="962" spans="1:3" x14ac:dyDescent="0.2">
      <c r="A962" s="24">
        <v>58</v>
      </c>
      <c r="B962" s="25">
        <v>718000</v>
      </c>
      <c r="C962" s="26">
        <f ca="1">TODAY()+86</f>
        <v>44477</v>
      </c>
    </row>
    <row r="963" spans="1:3" x14ac:dyDescent="0.2">
      <c r="A963" s="24">
        <v>355</v>
      </c>
      <c r="B963" s="25">
        <v>9384000</v>
      </c>
      <c r="C963" s="26">
        <f ca="1">TODAY()+57</f>
        <v>44448</v>
      </c>
    </row>
    <row r="964" spans="1:3" x14ac:dyDescent="0.2">
      <c r="A964" s="24">
        <v>74828</v>
      </c>
      <c r="B964" s="25">
        <v>304000</v>
      </c>
      <c r="C964" s="26">
        <f ca="1">TODAY()+116</f>
        <v>44507</v>
      </c>
    </row>
    <row r="965" spans="1:3" x14ac:dyDescent="0.2">
      <c r="A965" s="24">
        <v>5899</v>
      </c>
      <c r="B965" s="25">
        <v>6090000</v>
      </c>
      <c r="C965" s="26">
        <f ca="1">TODAY()+329</f>
        <v>44720</v>
      </c>
    </row>
    <row r="966" spans="1:3" x14ac:dyDescent="0.2">
      <c r="A966" s="24">
        <v>73</v>
      </c>
      <c r="B966" s="25">
        <v>2651000</v>
      </c>
      <c r="C966" s="26">
        <f ca="1">TODAY()+105</f>
        <v>44496</v>
      </c>
    </row>
    <row r="967" spans="1:3" x14ac:dyDescent="0.2">
      <c r="A967" s="24">
        <v>22425</v>
      </c>
      <c r="B967" s="25">
        <v>943000</v>
      </c>
      <c r="C967" s="26">
        <f ca="1">TODAY()+145</f>
        <v>44536</v>
      </c>
    </row>
    <row r="968" spans="1:3" x14ac:dyDescent="0.2">
      <c r="A968" s="24">
        <v>6728050</v>
      </c>
      <c r="B968" s="25">
        <v>4477000</v>
      </c>
      <c r="C968" s="26">
        <f ca="1">TODAY()+73</f>
        <v>44464</v>
      </c>
    </row>
    <row r="969" spans="1:3" x14ac:dyDescent="0.2">
      <c r="A969" s="24">
        <v>585090</v>
      </c>
      <c r="B969" s="25">
        <v>747000</v>
      </c>
      <c r="C969" s="26">
        <f ca="1">TODAY()+184</f>
        <v>44575</v>
      </c>
    </row>
    <row r="970" spans="1:3" x14ac:dyDescent="0.2">
      <c r="A970" s="24">
        <v>129</v>
      </c>
      <c r="B970" s="25">
        <v>1166000</v>
      </c>
      <c r="C970" s="26">
        <f ca="1">TODAY()+25</f>
        <v>44416</v>
      </c>
    </row>
    <row r="971" spans="1:3" x14ac:dyDescent="0.2">
      <c r="A971" s="24">
        <v>6714</v>
      </c>
      <c r="B971" s="25">
        <v>8068000</v>
      </c>
      <c r="C971" s="26">
        <f ca="1">TODAY()+294</f>
        <v>44685</v>
      </c>
    </row>
    <row r="972" spans="1:3" x14ac:dyDescent="0.2">
      <c r="A972" s="24">
        <v>550341</v>
      </c>
      <c r="B972" s="25">
        <v>5217000</v>
      </c>
      <c r="C972" s="26">
        <f ca="1">TODAY()+414</f>
        <v>44805</v>
      </c>
    </row>
    <row r="973" spans="1:3" x14ac:dyDescent="0.2">
      <c r="A973" s="24">
        <v>78693</v>
      </c>
      <c r="B973" s="25">
        <v>71000</v>
      </c>
      <c r="C973" s="26">
        <f ca="1">TODAY()+290</f>
        <v>44681</v>
      </c>
    </row>
    <row r="974" spans="1:3" x14ac:dyDescent="0.2">
      <c r="A974" s="24">
        <v>5238</v>
      </c>
      <c r="B974" s="25">
        <v>734000</v>
      </c>
      <c r="C974" s="26">
        <f ca="1">TODAY()+66</f>
        <v>44457</v>
      </c>
    </row>
    <row r="975" spans="1:3" x14ac:dyDescent="0.2">
      <c r="A975" s="24">
        <v>8255803</v>
      </c>
      <c r="B975" s="25">
        <v>146000</v>
      </c>
      <c r="C975" s="26">
        <f ca="1">TODAY()+207</f>
        <v>44598</v>
      </c>
    </row>
    <row r="976" spans="1:3" x14ac:dyDescent="0.2">
      <c r="A976" s="24">
        <v>84</v>
      </c>
      <c r="B976" s="25">
        <v>40000</v>
      </c>
      <c r="C976" s="26">
        <f ca="1">TODAY()+42</f>
        <v>44433</v>
      </c>
    </row>
    <row r="977" spans="1:3" x14ac:dyDescent="0.2">
      <c r="A977" s="24">
        <v>707</v>
      </c>
      <c r="B977" s="25">
        <v>870000</v>
      </c>
      <c r="C977" s="26">
        <f ca="1">TODAY()+490</f>
        <v>44881</v>
      </c>
    </row>
    <row r="978" spans="1:3" x14ac:dyDescent="0.2">
      <c r="A978" s="24">
        <v>77</v>
      </c>
      <c r="B978" s="25">
        <v>4775000</v>
      </c>
      <c r="C978" s="26">
        <f ca="1">TODAY()+351</f>
        <v>44742</v>
      </c>
    </row>
    <row r="979" spans="1:3" x14ac:dyDescent="0.2">
      <c r="A979" s="24">
        <v>9929</v>
      </c>
      <c r="B979" s="25">
        <v>4609000</v>
      </c>
      <c r="C979" s="26">
        <f ca="1">TODAY()+396</f>
        <v>44787</v>
      </c>
    </row>
    <row r="980" spans="1:3" x14ac:dyDescent="0.2">
      <c r="A980" s="24">
        <v>17</v>
      </c>
      <c r="B980" s="25">
        <v>223000</v>
      </c>
      <c r="C980" s="26">
        <f ca="1">TODAY()+402</f>
        <v>44793</v>
      </c>
    </row>
    <row r="981" spans="1:3" x14ac:dyDescent="0.2">
      <c r="A981" s="24">
        <v>4619</v>
      </c>
      <c r="B981" s="25">
        <v>5809000</v>
      </c>
      <c r="C981" s="26">
        <f ca="1">TODAY()+411</f>
        <v>44802</v>
      </c>
    </row>
    <row r="982" spans="1:3" x14ac:dyDescent="0.2">
      <c r="A982" s="24">
        <v>757521</v>
      </c>
      <c r="B982" s="25">
        <v>1020000</v>
      </c>
      <c r="C982" s="26">
        <f ca="1">TODAY()+155</f>
        <v>44546</v>
      </c>
    </row>
    <row r="983" spans="1:3" x14ac:dyDescent="0.2">
      <c r="A983" s="24">
        <v>9006</v>
      </c>
      <c r="B983" s="25">
        <v>4056000</v>
      </c>
      <c r="C983" s="26">
        <f ca="1">TODAY()+21</f>
        <v>44412</v>
      </c>
    </row>
    <row r="984" spans="1:3" x14ac:dyDescent="0.2">
      <c r="A984" s="24">
        <v>39</v>
      </c>
      <c r="B984" s="25">
        <v>52000</v>
      </c>
      <c r="C984" s="26">
        <f ca="1">TODAY()+468</f>
        <v>44859</v>
      </c>
    </row>
    <row r="985" spans="1:3" x14ac:dyDescent="0.2">
      <c r="A985" s="24">
        <v>707</v>
      </c>
      <c r="B985" s="25">
        <v>143000</v>
      </c>
      <c r="C985" s="26">
        <f ca="1">TODAY()+281</f>
        <v>44672</v>
      </c>
    </row>
    <row r="986" spans="1:3" x14ac:dyDescent="0.2">
      <c r="A986" s="24">
        <v>965</v>
      </c>
      <c r="B986" s="25">
        <v>563000</v>
      </c>
      <c r="C986" s="26">
        <f ca="1">TODAY()+460</f>
        <v>44851</v>
      </c>
    </row>
    <row r="987" spans="1:3" x14ac:dyDescent="0.2">
      <c r="A987" s="24">
        <v>387</v>
      </c>
      <c r="B987" s="25">
        <v>1936000</v>
      </c>
      <c r="C987" s="26">
        <f ca="1">TODAY()+176</f>
        <v>44567</v>
      </c>
    </row>
    <row r="988" spans="1:3" x14ac:dyDescent="0.2">
      <c r="A988" s="24">
        <v>2640</v>
      </c>
      <c r="B988" s="25">
        <v>7218000</v>
      </c>
      <c r="C988" s="26">
        <f ca="1">TODAY()+283</f>
        <v>44674</v>
      </c>
    </row>
    <row r="989" spans="1:3" x14ac:dyDescent="0.2">
      <c r="A989" s="24">
        <v>636</v>
      </c>
      <c r="B989" s="25">
        <v>4264000</v>
      </c>
      <c r="C989" s="26">
        <f ca="1">TODAY()+179</f>
        <v>44570</v>
      </c>
    </row>
    <row r="990" spans="1:3" x14ac:dyDescent="0.2">
      <c r="A990" s="24">
        <v>81</v>
      </c>
      <c r="B990" s="25">
        <v>192000</v>
      </c>
      <c r="C990" s="26">
        <f ca="1">TODAY()+74</f>
        <v>44465</v>
      </c>
    </row>
    <row r="991" spans="1:3" x14ac:dyDescent="0.2">
      <c r="A991" s="24">
        <v>5</v>
      </c>
      <c r="B991" s="25">
        <v>6320000</v>
      </c>
      <c r="C991" s="26">
        <f ca="1">TODAY()+182</f>
        <v>44573</v>
      </c>
    </row>
    <row r="992" spans="1:3" x14ac:dyDescent="0.2">
      <c r="A992" s="24">
        <v>99582</v>
      </c>
      <c r="B992" s="25">
        <v>2621000</v>
      </c>
      <c r="C992" s="26">
        <f ca="1">TODAY()+458</f>
        <v>44849</v>
      </c>
    </row>
    <row r="993" spans="1:3" x14ac:dyDescent="0.2">
      <c r="A993" s="24">
        <v>78</v>
      </c>
      <c r="B993" s="25">
        <v>8831000</v>
      </c>
      <c r="C993" s="26">
        <f ca="1">TODAY()+230</f>
        <v>44621</v>
      </c>
    </row>
    <row r="994" spans="1:3" x14ac:dyDescent="0.2">
      <c r="A994" s="24">
        <v>159980</v>
      </c>
      <c r="B994" s="25">
        <v>18000</v>
      </c>
      <c r="C994" s="26">
        <f ca="1">TODAY()+106</f>
        <v>44497</v>
      </c>
    </row>
    <row r="995" spans="1:3" x14ac:dyDescent="0.2">
      <c r="A995" s="24">
        <v>17</v>
      </c>
      <c r="B995" s="25">
        <v>354000</v>
      </c>
      <c r="C995" s="26">
        <f ca="1">TODAY()+432</f>
        <v>44823</v>
      </c>
    </row>
    <row r="996" spans="1:3" x14ac:dyDescent="0.2">
      <c r="A996" s="24">
        <v>4325657</v>
      </c>
      <c r="B996" s="25">
        <v>9552000</v>
      </c>
      <c r="C996" s="26">
        <f ca="1">TODAY()+298</f>
        <v>44689</v>
      </c>
    </row>
    <row r="997" spans="1:3" x14ac:dyDescent="0.2">
      <c r="A997" s="24">
        <v>461759</v>
      </c>
      <c r="B997" s="25">
        <v>271000</v>
      </c>
      <c r="C997" s="26">
        <f ca="1">TODAY()+63</f>
        <v>44454</v>
      </c>
    </row>
    <row r="998" spans="1:3" x14ac:dyDescent="0.2">
      <c r="A998" s="24">
        <v>286866</v>
      </c>
      <c r="B998" s="25">
        <v>3399000</v>
      </c>
      <c r="C998" s="26">
        <f ca="1">TODAY()+53</f>
        <v>44444</v>
      </c>
    </row>
    <row r="999" spans="1:3" x14ac:dyDescent="0.2">
      <c r="A999" s="24">
        <v>934562</v>
      </c>
      <c r="B999" s="25">
        <v>15000</v>
      </c>
      <c r="C999" s="26">
        <f ca="1">TODAY()+480</f>
        <v>44871</v>
      </c>
    </row>
    <row r="1000" spans="1:3" x14ac:dyDescent="0.2">
      <c r="A1000" s="24">
        <v>8792</v>
      </c>
      <c r="B1000" s="25">
        <v>3961000</v>
      </c>
      <c r="C1000" s="26">
        <f ca="1">TODAY()+278</f>
        <v>44669</v>
      </c>
    </row>
    <row r="1001" spans="1:3" x14ac:dyDescent="0.2">
      <c r="A1001" s="24">
        <v>59873</v>
      </c>
      <c r="B1001" s="25">
        <v>8870000</v>
      </c>
      <c r="C1001" s="26">
        <f ca="1">TODAY()+414</f>
        <v>44805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5536"/>
  <sheetViews>
    <sheetView workbookViewId="0">
      <selection activeCell="F17" sqref="F17"/>
    </sheetView>
  </sheetViews>
  <sheetFormatPr defaultColWidth="13.33203125" defaultRowHeight="12" x14ac:dyDescent="0.2"/>
  <cols>
    <col min="1" max="1" width="13.33203125" style="1" customWidth="1"/>
    <col min="2" max="4" width="13.83203125" style="1" customWidth="1"/>
    <col min="5" max="16384" width="13.33203125" style="1"/>
  </cols>
  <sheetData>
    <row r="1" spans="1:6" ht="27" customHeight="1" x14ac:dyDescent="0.2">
      <c r="A1" s="21" t="s">
        <v>2176</v>
      </c>
      <c r="B1" s="21" t="s">
        <v>2178</v>
      </c>
      <c r="C1" s="21" t="s">
        <v>2177</v>
      </c>
      <c r="D1" s="21" t="s">
        <v>5488</v>
      </c>
    </row>
    <row r="2" spans="1:6" x14ac:dyDescent="0.2">
      <c r="A2" s="5" t="s">
        <v>1678</v>
      </c>
      <c r="B2" s="15">
        <v>218000</v>
      </c>
      <c r="C2" s="15">
        <v>212000</v>
      </c>
      <c r="D2" s="13"/>
    </row>
    <row r="3" spans="1:6" x14ac:dyDescent="0.2">
      <c r="A3" s="5" t="s">
        <v>1679</v>
      </c>
      <c r="B3" s="15">
        <v>3000</v>
      </c>
      <c r="C3" s="15">
        <v>101000</v>
      </c>
      <c r="D3" s="13"/>
    </row>
    <row r="4" spans="1:6" x14ac:dyDescent="0.2">
      <c r="A4" s="5" t="s">
        <v>1680</v>
      </c>
      <c r="B4" s="15">
        <v>-123000</v>
      </c>
      <c r="C4" s="15">
        <v>-122000</v>
      </c>
      <c r="D4" s="13"/>
      <c r="F4" s="71" t="s">
        <v>5489</v>
      </c>
    </row>
    <row r="5" spans="1:6" x14ac:dyDescent="0.2">
      <c r="A5" s="5" t="s">
        <v>1681</v>
      </c>
      <c r="B5" s="15">
        <v>111000</v>
      </c>
      <c r="C5" s="15">
        <v>207000</v>
      </c>
      <c r="D5" s="13"/>
      <c r="F5" s="71" t="s">
        <v>5490</v>
      </c>
    </row>
    <row r="6" spans="1:6" x14ac:dyDescent="0.2">
      <c r="A6" s="5" t="s">
        <v>1682</v>
      </c>
      <c r="B6" s="15">
        <v>-225000</v>
      </c>
      <c r="C6" s="15">
        <v>-231000</v>
      </c>
      <c r="D6" s="13"/>
      <c r="F6" s="71" t="s">
        <v>5491</v>
      </c>
    </row>
    <row r="7" spans="1:6" x14ac:dyDescent="0.2">
      <c r="A7" s="5" t="s">
        <v>1683</v>
      </c>
      <c r="B7" s="15">
        <v>51000</v>
      </c>
      <c r="C7" s="15">
        <v>-21000</v>
      </c>
      <c r="D7" s="13"/>
    </row>
    <row r="8" spans="1:6" x14ac:dyDescent="0.2">
      <c r="A8" s="5" t="s">
        <v>1684</v>
      </c>
      <c r="B8" s="15">
        <v>-245000</v>
      </c>
      <c r="C8" s="15">
        <v>-178000</v>
      </c>
      <c r="D8" s="13"/>
    </row>
    <row r="9" spans="1:6" x14ac:dyDescent="0.2">
      <c r="A9" s="5" t="s">
        <v>1685</v>
      </c>
      <c r="B9" s="15">
        <v>121000</v>
      </c>
      <c r="C9" s="15">
        <v>109000</v>
      </c>
      <c r="D9" s="13"/>
    </row>
    <row r="10" spans="1:6" x14ac:dyDescent="0.2">
      <c r="A10" s="5" t="s">
        <v>1686</v>
      </c>
      <c r="B10" s="15">
        <v>-32000</v>
      </c>
      <c r="C10" s="15">
        <v>-32000</v>
      </c>
      <c r="D10" s="13"/>
    </row>
    <row r="11" spans="1:6" x14ac:dyDescent="0.2">
      <c r="A11" s="5" t="s">
        <v>1687</v>
      </c>
      <c r="B11" s="15">
        <v>-114000</v>
      </c>
      <c r="C11" s="15">
        <v>-196000</v>
      </c>
      <c r="D11" s="13"/>
    </row>
    <row r="12" spans="1:6" x14ac:dyDescent="0.2">
      <c r="A12" s="5" t="s">
        <v>1688</v>
      </c>
      <c r="B12" s="15">
        <v>127000</v>
      </c>
      <c r="C12" s="15">
        <v>127000</v>
      </c>
      <c r="D12" s="13"/>
    </row>
    <row r="13" spans="1:6" x14ac:dyDescent="0.2">
      <c r="A13" s="5" t="s">
        <v>1689</v>
      </c>
      <c r="B13" s="15">
        <v>51000</v>
      </c>
      <c r="C13" s="15">
        <v>-8000</v>
      </c>
      <c r="D13" s="13"/>
    </row>
    <row r="14" spans="1:6" x14ac:dyDescent="0.2">
      <c r="A14" s="5" t="s">
        <v>1690</v>
      </c>
      <c r="B14" s="15">
        <v>-122000</v>
      </c>
      <c r="C14" s="15">
        <v>-119000</v>
      </c>
      <c r="D14" s="13"/>
    </row>
    <row r="15" spans="1:6" x14ac:dyDescent="0.2">
      <c r="A15" s="5" t="s">
        <v>1691</v>
      </c>
      <c r="B15" s="15">
        <v>-87000</v>
      </c>
      <c r="C15" s="15">
        <v>-83000</v>
      </c>
      <c r="D15" s="13"/>
    </row>
    <row r="16" spans="1:6" x14ac:dyDescent="0.2">
      <c r="A16" s="5" t="s">
        <v>1692</v>
      </c>
      <c r="B16" s="15">
        <v>-207000</v>
      </c>
      <c r="C16" s="15">
        <v>-200000</v>
      </c>
      <c r="D16" s="13"/>
    </row>
    <row r="17" spans="1:4" x14ac:dyDescent="0.2">
      <c r="A17" s="5" t="s">
        <v>1693</v>
      </c>
      <c r="B17" s="15">
        <v>-168000</v>
      </c>
      <c r="C17" s="15">
        <v>-105000</v>
      </c>
      <c r="D17" s="13"/>
    </row>
    <row r="18" spans="1:4" x14ac:dyDescent="0.2">
      <c r="A18" s="5" t="s">
        <v>1694</v>
      </c>
      <c r="B18" s="15">
        <v>116000</v>
      </c>
      <c r="C18" s="15">
        <v>99000</v>
      </c>
      <c r="D18" s="13"/>
    </row>
    <row r="19" spans="1:4" x14ac:dyDescent="0.2">
      <c r="A19" s="5" t="s">
        <v>1695</v>
      </c>
      <c r="B19" s="15">
        <v>190000</v>
      </c>
      <c r="C19" s="15">
        <v>92000</v>
      </c>
      <c r="D19" s="13"/>
    </row>
    <row r="20" spans="1:4" x14ac:dyDescent="0.2">
      <c r="A20" s="5" t="s">
        <v>1696</v>
      </c>
      <c r="B20" s="15">
        <v>-139000</v>
      </c>
      <c r="C20" s="15">
        <v>-98000</v>
      </c>
      <c r="D20" s="13"/>
    </row>
    <row r="21" spans="1:4" x14ac:dyDescent="0.2">
      <c r="A21" s="5" t="s">
        <v>1697</v>
      </c>
      <c r="B21" s="15">
        <v>-171000</v>
      </c>
      <c r="C21" s="15">
        <v>-227000</v>
      </c>
      <c r="D21" s="13"/>
    </row>
    <row r="22" spans="1:4" x14ac:dyDescent="0.2">
      <c r="A22" s="5" t="s">
        <v>1698</v>
      </c>
      <c r="B22" s="15">
        <v>-56000</v>
      </c>
      <c r="C22" s="15">
        <v>-26000</v>
      </c>
      <c r="D22" s="13"/>
    </row>
    <row r="23" spans="1:4" x14ac:dyDescent="0.2">
      <c r="A23" s="5" t="s">
        <v>1699</v>
      </c>
      <c r="B23" s="15">
        <v>195000</v>
      </c>
      <c r="C23" s="15">
        <v>215000</v>
      </c>
      <c r="D23" s="13"/>
    </row>
    <row r="24" spans="1:4" x14ac:dyDescent="0.2">
      <c r="A24" s="5" t="s">
        <v>1700</v>
      </c>
      <c r="B24" s="15">
        <v>140000</v>
      </c>
      <c r="C24" s="15">
        <v>140000</v>
      </c>
      <c r="D24" s="13"/>
    </row>
    <row r="25" spans="1:4" x14ac:dyDescent="0.2">
      <c r="A25" s="5" t="s">
        <v>1701</v>
      </c>
      <c r="B25" s="15">
        <v>20000</v>
      </c>
      <c r="C25" s="15">
        <v>-65000</v>
      </c>
      <c r="D25" s="13"/>
    </row>
    <row r="26" spans="1:4" x14ac:dyDescent="0.2">
      <c r="A26" s="5" t="s">
        <v>1702</v>
      </c>
      <c r="B26" s="15">
        <v>-98000</v>
      </c>
      <c r="C26" s="15">
        <v>-133000</v>
      </c>
      <c r="D26" s="13"/>
    </row>
    <row r="27" spans="1:4" x14ac:dyDescent="0.2">
      <c r="A27" s="5" t="s">
        <v>1703</v>
      </c>
      <c r="B27" s="15">
        <v>-107000</v>
      </c>
      <c r="C27" s="15">
        <v>-68000</v>
      </c>
      <c r="D27" s="13"/>
    </row>
    <row r="28" spans="1:4" x14ac:dyDescent="0.2">
      <c r="A28" s="5" t="s">
        <v>1704</v>
      </c>
      <c r="B28" s="15">
        <v>-154000</v>
      </c>
      <c r="C28" s="15">
        <v>-185000</v>
      </c>
      <c r="D28" s="13"/>
    </row>
    <row r="29" spans="1:4" x14ac:dyDescent="0.2">
      <c r="A29" s="5" t="s">
        <v>1705</v>
      </c>
      <c r="B29" s="15">
        <v>-74000</v>
      </c>
      <c r="C29" s="15">
        <v>-114000</v>
      </c>
      <c r="D29" s="13"/>
    </row>
    <row r="30" spans="1:4" x14ac:dyDescent="0.2">
      <c r="A30" s="5" t="s">
        <v>1706</v>
      </c>
      <c r="B30" s="15">
        <v>-41000</v>
      </c>
      <c r="C30" s="15">
        <v>-20000</v>
      </c>
      <c r="D30" s="13"/>
    </row>
    <row r="31" spans="1:4" x14ac:dyDescent="0.2">
      <c r="A31" s="5" t="s">
        <v>1707</v>
      </c>
      <c r="B31" s="15">
        <v>46000</v>
      </c>
      <c r="C31" s="15">
        <v>34000</v>
      </c>
      <c r="D31" s="13"/>
    </row>
    <row r="32" spans="1:4" x14ac:dyDescent="0.2">
      <c r="A32" s="5" t="s">
        <v>1708</v>
      </c>
      <c r="B32" s="15">
        <v>174000</v>
      </c>
      <c r="C32" s="15">
        <v>174000</v>
      </c>
      <c r="D32" s="13"/>
    </row>
    <row r="33" spans="1:4" x14ac:dyDescent="0.2">
      <c r="A33" s="5" t="s">
        <v>1709</v>
      </c>
      <c r="B33" s="15">
        <v>-37000</v>
      </c>
      <c r="C33" s="15">
        <v>-84000</v>
      </c>
      <c r="D33" s="13"/>
    </row>
    <row r="34" spans="1:4" x14ac:dyDescent="0.2">
      <c r="A34" s="5" t="s">
        <v>1710</v>
      </c>
      <c r="B34" s="15">
        <v>-167000</v>
      </c>
      <c r="C34" s="15">
        <v>-139000</v>
      </c>
      <c r="D34" s="13"/>
    </row>
    <row r="35" spans="1:4" x14ac:dyDescent="0.2">
      <c r="A35" s="5" t="s">
        <v>1711</v>
      </c>
      <c r="B35" s="15">
        <v>84000</v>
      </c>
      <c r="C35" s="15">
        <v>173000</v>
      </c>
      <c r="D35" s="13"/>
    </row>
    <row r="36" spans="1:4" x14ac:dyDescent="0.2">
      <c r="A36" s="5" t="s">
        <v>1712</v>
      </c>
      <c r="B36" s="15">
        <v>206000</v>
      </c>
      <c r="C36" s="15">
        <v>179000</v>
      </c>
      <c r="D36" s="13"/>
    </row>
    <row r="37" spans="1:4" x14ac:dyDescent="0.2">
      <c r="A37" s="5" t="s">
        <v>1713</v>
      </c>
      <c r="B37" s="15">
        <v>116000</v>
      </c>
      <c r="C37" s="15">
        <v>155000</v>
      </c>
      <c r="D37" s="13"/>
    </row>
    <row r="38" spans="1:4" x14ac:dyDescent="0.2">
      <c r="A38" s="5" t="s">
        <v>1714</v>
      </c>
      <c r="B38" s="15">
        <v>-221000</v>
      </c>
      <c r="C38" s="15">
        <v>-306000</v>
      </c>
      <c r="D38" s="13"/>
    </row>
    <row r="39" spans="1:4" x14ac:dyDescent="0.2">
      <c r="A39" s="5" t="s">
        <v>1715</v>
      </c>
      <c r="B39" s="15">
        <v>-228000</v>
      </c>
      <c r="C39" s="15">
        <v>-201000</v>
      </c>
      <c r="D39" s="13"/>
    </row>
    <row r="40" spans="1:4" x14ac:dyDescent="0.2">
      <c r="A40" s="5" t="s">
        <v>1716</v>
      </c>
      <c r="B40" s="15">
        <v>-104000</v>
      </c>
      <c r="C40" s="15">
        <v>-102000</v>
      </c>
      <c r="D40" s="13"/>
    </row>
    <row r="41" spans="1:4" x14ac:dyDescent="0.2">
      <c r="A41" s="5" t="s">
        <v>1717</v>
      </c>
      <c r="B41" s="15">
        <v>210000</v>
      </c>
      <c r="C41" s="15">
        <v>247000</v>
      </c>
      <c r="D41" s="13"/>
    </row>
    <row r="42" spans="1:4" x14ac:dyDescent="0.2">
      <c r="A42" s="5" t="s">
        <v>1718</v>
      </c>
      <c r="B42" s="15">
        <v>-143000</v>
      </c>
      <c r="C42" s="15">
        <v>-143000</v>
      </c>
      <c r="D42" s="13"/>
    </row>
    <row r="43" spans="1:4" x14ac:dyDescent="0.2">
      <c r="A43" s="5" t="s">
        <v>1719</v>
      </c>
      <c r="B43" s="15">
        <v>212000</v>
      </c>
      <c r="C43" s="15">
        <v>212000</v>
      </c>
      <c r="D43" s="13"/>
    </row>
    <row r="44" spans="1:4" x14ac:dyDescent="0.2">
      <c r="A44" s="5" t="s">
        <v>1720</v>
      </c>
      <c r="B44" s="15">
        <v>235000</v>
      </c>
      <c r="C44" s="15">
        <v>235000</v>
      </c>
      <c r="D44" s="13"/>
    </row>
    <row r="45" spans="1:4" x14ac:dyDescent="0.2">
      <c r="A45" s="5" t="s">
        <v>1721</v>
      </c>
      <c r="B45" s="15">
        <v>-218000</v>
      </c>
      <c r="C45" s="15">
        <v>-144000</v>
      </c>
      <c r="D45" s="13"/>
    </row>
    <row r="46" spans="1:4" x14ac:dyDescent="0.2">
      <c r="A46" s="5" t="s">
        <v>1722</v>
      </c>
      <c r="B46" s="15">
        <v>-149000</v>
      </c>
      <c r="C46" s="15">
        <v>-238000</v>
      </c>
      <c r="D46" s="13"/>
    </row>
    <row r="47" spans="1:4" x14ac:dyDescent="0.2">
      <c r="A47" s="5" t="s">
        <v>1723</v>
      </c>
      <c r="B47" s="15">
        <v>-243000</v>
      </c>
      <c r="C47" s="15">
        <v>-265000</v>
      </c>
      <c r="D47" s="13"/>
    </row>
    <row r="48" spans="1:4" x14ac:dyDescent="0.2">
      <c r="A48" s="5" t="s">
        <v>1724</v>
      </c>
      <c r="B48" s="15">
        <v>-126000</v>
      </c>
      <c r="C48" s="15">
        <v>-191000</v>
      </c>
      <c r="D48" s="13"/>
    </row>
    <row r="49" spans="1:4" x14ac:dyDescent="0.2">
      <c r="A49" s="5" t="s">
        <v>1725</v>
      </c>
      <c r="B49" s="15">
        <v>185000</v>
      </c>
      <c r="C49" s="15">
        <v>185000</v>
      </c>
      <c r="D49" s="13"/>
    </row>
    <row r="50" spans="1:4" x14ac:dyDescent="0.2">
      <c r="A50" s="5" t="s">
        <v>1726</v>
      </c>
      <c r="B50" s="15">
        <v>81000</v>
      </c>
      <c r="C50" s="15">
        <v>96000</v>
      </c>
      <c r="D50" s="13"/>
    </row>
    <row r="51" spans="1:4" x14ac:dyDescent="0.2">
      <c r="A51" s="5" t="s">
        <v>1727</v>
      </c>
      <c r="B51" s="15">
        <v>43000</v>
      </c>
      <c r="C51" s="15">
        <v>-43000</v>
      </c>
      <c r="D51" s="13"/>
    </row>
    <row r="52" spans="1:4" x14ac:dyDescent="0.2">
      <c r="A52" s="5" t="s">
        <v>1728</v>
      </c>
      <c r="B52" s="15">
        <v>-173000</v>
      </c>
      <c r="C52" s="15">
        <v>-267000</v>
      </c>
      <c r="D52" s="13"/>
    </row>
    <row r="53" spans="1:4" x14ac:dyDescent="0.2">
      <c r="A53" s="5" t="s">
        <v>1729</v>
      </c>
      <c r="B53" s="15">
        <v>9000</v>
      </c>
      <c r="C53" s="15">
        <v>11000</v>
      </c>
      <c r="D53" s="13"/>
    </row>
    <row r="54" spans="1:4" x14ac:dyDescent="0.2">
      <c r="A54" s="5" t="s">
        <v>1730</v>
      </c>
      <c r="B54" s="15">
        <v>-153000</v>
      </c>
      <c r="C54" s="15">
        <v>-153000</v>
      </c>
      <c r="D54" s="13"/>
    </row>
    <row r="55" spans="1:4" x14ac:dyDescent="0.2">
      <c r="A55" s="5" t="s">
        <v>1731</v>
      </c>
      <c r="B55" s="15">
        <v>-205000</v>
      </c>
      <c r="C55" s="15">
        <v>-129000</v>
      </c>
      <c r="D55" s="13"/>
    </row>
    <row r="56" spans="1:4" x14ac:dyDescent="0.2">
      <c r="A56" s="5" t="s">
        <v>1732</v>
      </c>
      <c r="B56" s="15">
        <v>-153000</v>
      </c>
      <c r="C56" s="15">
        <v>-141000</v>
      </c>
      <c r="D56" s="13"/>
    </row>
    <row r="57" spans="1:4" x14ac:dyDescent="0.2">
      <c r="A57" s="5" t="s">
        <v>1733</v>
      </c>
      <c r="B57" s="15">
        <v>-63000</v>
      </c>
      <c r="C57" s="15">
        <v>-145000</v>
      </c>
      <c r="D57" s="13"/>
    </row>
    <row r="58" spans="1:4" x14ac:dyDescent="0.2">
      <c r="A58" s="5" t="s">
        <v>1734</v>
      </c>
      <c r="B58" s="15">
        <v>125000</v>
      </c>
      <c r="C58" s="15">
        <v>129000</v>
      </c>
      <c r="D58" s="13"/>
    </row>
    <row r="59" spans="1:4" x14ac:dyDescent="0.2">
      <c r="A59" s="5" t="s">
        <v>1735</v>
      </c>
      <c r="B59" s="15">
        <v>87000</v>
      </c>
      <c r="C59" s="15">
        <v>94000</v>
      </c>
      <c r="D59" s="13"/>
    </row>
    <row r="60" spans="1:4" x14ac:dyDescent="0.2">
      <c r="A60" s="5" t="s">
        <v>1736</v>
      </c>
      <c r="B60" s="15">
        <v>126000</v>
      </c>
      <c r="C60" s="15">
        <v>163000</v>
      </c>
      <c r="D60" s="13"/>
    </row>
    <row r="61" spans="1:4" x14ac:dyDescent="0.2">
      <c r="A61" s="5" t="s">
        <v>1737</v>
      </c>
      <c r="B61" s="15">
        <v>-139000</v>
      </c>
      <c r="C61" s="15">
        <v>-42000</v>
      </c>
      <c r="D61" s="13"/>
    </row>
    <row r="62" spans="1:4" x14ac:dyDescent="0.2">
      <c r="A62" s="5" t="s">
        <v>1738</v>
      </c>
      <c r="B62" s="15">
        <v>-233000</v>
      </c>
      <c r="C62" s="15">
        <v>-233000</v>
      </c>
      <c r="D62" s="13"/>
    </row>
    <row r="63" spans="1:4" x14ac:dyDescent="0.2">
      <c r="A63" s="5" t="s">
        <v>1739</v>
      </c>
      <c r="B63" s="15">
        <v>-84000</v>
      </c>
      <c r="C63" s="15">
        <v>-35000</v>
      </c>
      <c r="D63" s="13"/>
    </row>
    <row r="64" spans="1:4" x14ac:dyDescent="0.2">
      <c r="A64" s="5" t="s">
        <v>1740</v>
      </c>
      <c r="B64" s="15">
        <v>16000</v>
      </c>
      <c r="C64" s="15">
        <v>34000</v>
      </c>
      <c r="D64" s="13"/>
    </row>
    <row r="65" spans="1:4" x14ac:dyDescent="0.2">
      <c r="A65" s="5" t="s">
        <v>1741</v>
      </c>
      <c r="B65" s="15">
        <v>-87000</v>
      </c>
      <c r="C65" s="15">
        <v>-87000</v>
      </c>
      <c r="D65" s="13"/>
    </row>
    <row r="66" spans="1:4" x14ac:dyDescent="0.2">
      <c r="A66" s="5" t="s">
        <v>1742</v>
      </c>
      <c r="B66" s="15">
        <v>-158000</v>
      </c>
      <c r="C66" s="15">
        <v>-143000</v>
      </c>
      <c r="D66" s="13"/>
    </row>
    <row r="67" spans="1:4" x14ac:dyDescent="0.2">
      <c r="A67" s="5" t="s">
        <v>1743</v>
      </c>
      <c r="B67" s="15">
        <v>-168000</v>
      </c>
      <c r="C67" s="15">
        <v>-168000</v>
      </c>
      <c r="D67" s="13"/>
    </row>
    <row r="68" spans="1:4" x14ac:dyDescent="0.2">
      <c r="A68" s="5" t="s">
        <v>1744</v>
      </c>
      <c r="B68" s="15">
        <v>-88000</v>
      </c>
      <c r="C68" s="15">
        <v>-88000</v>
      </c>
      <c r="D68" s="13"/>
    </row>
    <row r="69" spans="1:4" x14ac:dyDescent="0.2">
      <c r="A69" s="5" t="s">
        <v>1745</v>
      </c>
      <c r="B69" s="15">
        <v>123000</v>
      </c>
      <c r="C69" s="15">
        <v>208000</v>
      </c>
      <c r="D69" s="13"/>
    </row>
    <row r="70" spans="1:4" x14ac:dyDescent="0.2">
      <c r="A70" s="5" t="s">
        <v>1746</v>
      </c>
      <c r="B70" s="15">
        <v>-60000</v>
      </c>
      <c r="C70" s="15">
        <v>-61000</v>
      </c>
      <c r="D70" s="13"/>
    </row>
    <row r="71" spans="1:4" x14ac:dyDescent="0.2">
      <c r="A71" s="5" t="s">
        <v>1747</v>
      </c>
      <c r="B71" s="15">
        <v>-30000</v>
      </c>
      <c r="C71" s="15">
        <v>58000</v>
      </c>
      <c r="D71" s="13"/>
    </row>
    <row r="72" spans="1:4" x14ac:dyDescent="0.2">
      <c r="A72" s="5" t="s">
        <v>1748</v>
      </c>
      <c r="B72" s="15">
        <v>67000</v>
      </c>
      <c r="C72" s="15">
        <v>67000</v>
      </c>
      <c r="D72" s="13"/>
    </row>
    <row r="73" spans="1:4" x14ac:dyDescent="0.2">
      <c r="A73" s="5" t="s">
        <v>1749</v>
      </c>
      <c r="B73" s="15">
        <v>-159000</v>
      </c>
      <c r="C73" s="15">
        <v>-159000</v>
      </c>
      <c r="D73" s="13"/>
    </row>
    <row r="74" spans="1:4" x14ac:dyDescent="0.2">
      <c r="A74" s="5" t="s">
        <v>1750</v>
      </c>
      <c r="B74" s="15">
        <v>16000</v>
      </c>
      <c r="C74" s="15">
        <v>16000</v>
      </c>
      <c r="D74" s="13"/>
    </row>
    <row r="75" spans="1:4" x14ac:dyDescent="0.2">
      <c r="A75" s="5" t="s">
        <v>1751</v>
      </c>
      <c r="B75" s="15">
        <v>146000</v>
      </c>
      <c r="C75" s="15">
        <v>48000</v>
      </c>
      <c r="D75" s="13"/>
    </row>
    <row r="76" spans="1:4" x14ac:dyDescent="0.2">
      <c r="A76" s="5" t="s">
        <v>1752</v>
      </c>
      <c r="B76" s="15">
        <v>132000</v>
      </c>
      <c r="C76" s="15">
        <v>132000</v>
      </c>
      <c r="D76" s="13"/>
    </row>
    <row r="77" spans="1:4" x14ac:dyDescent="0.2">
      <c r="A77" s="5" t="s">
        <v>1753</v>
      </c>
      <c r="B77" s="15">
        <v>-138000</v>
      </c>
      <c r="C77" s="15">
        <v>-211000</v>
      </c>
      <c r="D77" s="13"/>
    </row>
    <row r="78" spans="1:4" x14ac:dyDescent="0.2">
      <c r="A78" s="5" t="s">
        <v>1754</v>
      </c>
      <c r="B78" s="15">
        <v>-229000</v>
      </c>
      <c r="C78" s="15">
        <v>-229000</v>
      </c>
      <c r="D78" s="13"/>
    </row>
    <row r="79" spans="1:4" x14ac:dyDescent="0.2">
      <c r="A79" s="5" t="s">
        <v>1755</v>
      </c>
      <c r="B79" s="15">
        <v>-159000</v>
      </c>
      <c r="C79" s="15">
        <v>-158000</v>
      </c>
      <c r="D79" s="13"/>
    </row>
    <row r="80" spans="1:4" x14ac:dyDescent="0.2">
      <c r="A80" s="5" t="s">
        <v>1756</v>
      </c>
      <c r="B80" s="15">
        <v>246000</v>
      </c>
      <c r="C80" s="15">
        <v>235000</v>
      </c>
      <c r="D80" s="13"/>
    </row>
    <row r="81" spans="1:4" x14ac:dyDescent="0.2">
      <c r="A81" s="5" t="s">
        <v>1757</v>
      </c>
      <c r="B81" s="15">
        <v>-184000</v>
      </c>
      <c r="C81" s="15">
        <v>-182000</v>
      </c>
      <c r="D81" s="13"/>
    </row>
    <row r="82" spans="1:4" x14ac:dyDescent="0.2">
      <c r="A82" s="5" t="s">
        <v>1758</v>
      </c>
      <c r="B82" s="15">
        <v>150000</v>
      </c>
      <c r="C82" s="15">
        <v>150000</v>
      </c>
      <c r="D82" s="13"/>
    </row>
    <row r="83" spans="1:4" x14ac:dyDescent="0.2">
      <c r="A83" s="5" t="s">
        <v>1759</v>
      </c>
      <c r="B83" s="15">
        <v>8000</v>
      </c>
      <c r="C83" s="15">
        <v>8000</v>
      </c>
      <c r="D83" s="13"/>
    </row>
    <row r="84" spans="1:4" x14ac:dyDescent="0.2">
      <c r="A84" s="5" t="s">
        <v>1760</v>
      </c>
      <c r="B84" s="15">
        <v>-80000</v>
      </c>
      <c r="C84" s="15">
        <v>-132000</v>
      </c>
      <c r="D84" s="13"/>
    </row>
    <row r="85" spans="1:4" x14ac:dyDescent="0.2">
      <c r="A85" s="5" t="s">
        <v>1761</v>
      </c>
      <c r="B85" s="15">
        <v>27000</v>
      </c>
      <c r="C85" s="15">
        <v>74000</v>
      </c>
      <c r="D85" s="13"/>
    </row>
    <row r="86" spans="1:4" x14ac:dyDescent="0.2">
      <c r="A86" s="5" t="s">
        <v>1762</v>
      </c>
      <c r="B86" s="15">
        <v>-230000</v>
      </c>
      <c r="C86" s="15">
        <v>-146000</v>
      </c>
      <c r="D86" s="13"/>
    </row>
    <row r="87" spans="1:4" x14ac:dyDescent="0.2">
      <c r="A87" s="5" t="s">
        <v>1763</v>
      </c>
      <c r="B87" s="15">
        <v>-181000</v>
      </c>
      <c r="C87" s="15">
        <v>-186000</v>
      </c>
      <c r="D87" s="13"/>
    </row>
    <row r="88" spans="1:4" x14ac:dyDescent="0.2">
      <c r="A88" s="5" t="s">
        <v>1764</v>
      </c>
      <c r="B88" s="15">
        <v>133000</v>
      </c>
      <c r="C88" s="15">
        <v>133000</v>
      </c>
      <c r="D88" s="13"/>
    </row>
    <row r="89" spans="1:4" x14ac:dyDescent="0.2">
      <c r="A89" s="5" t="s">
        <v>1765</v>
      </c>
      <c r="B89" s="15">
        <v>-148000</v>
      </c>
      <c r="C89" s="15">
        <v>-160000</v>
      </c>
      <c r="D89" s="13"/>
    </row>
    <row r="90" spans="1:4" x14ac:dyDescent="0.2">
      <c r="A90" s="5" t="s">
        <v>1766</v>
      </c>
      <c r="B90" s="15">
        <v>164000</v>
      </c>
      <c r="C90" s="15">
        <v>164000</v>
      </c>
      <c r="D90" s="13"/>
    </row>
    <row r="91" spans="1:4" x14ac:dyDescent="0.2">
      <c r="A91" s="5" t="s">
        <v>1767</v>
      </c>
      <c r="B91" s="15">
        <v>-103000</v>
      </c>
      <c r="C91" s="15">
        <v>-178000</v>
      </c>
      <c r="D91" s="13"/>
    </row>
    <row r="92" spans="1:4" x14ac:dyDescent="0.2">
      <c r="A92" s="5" t="s">
        <v>1768</v>
      </c>
      <c r="B92" s="15">
        <v>140000</v>
      </c>
      <c r="C92" s="15">
        <v>114000</v>
      </c>
      <c r="D92" s="13"/>
    </row>
    <row r="93" spans="1:4" x14ac:dyDescent="0.2">
      <c r="A93" s="5" t="s">
        <v>1769</v>
      </c>
      <c r="B93" s="15">
        <v>245000</v>
      </c>
      <c r="C93" s="15">
        <v>312000</v>
      </c>
      <c r="D93" s="13"/>
    </row>
    <row r="94" spans="1:4" x14ac:dyDescent="0.2">
      <c r="A94" s="5" t="s">
        <v>1770</v>
      </c>
      <c r="B94" s="15">
        <v>62000</v>
      </c>
      <c r="C94" s="15">
        <v>-16000</v>
      </c>
      <c r="D94" s="13"/>
    </row>
    <row r="95" spans="1:4" x14ac:dyDescent="0.2">
      <c r="A95" s="5" t="s">
        <v>1771</v>
      </c>
      <c r="B95" s="15">
        <v>188000</v>
      </c>
      <c r="C95" s="15">
        <v>217000</v>
      </c>
      <c r="D95" s="13"/>
    </row>
    <row r="96" spans="1:4" x14ac:dyDescent="0.2">
      <c r="A96" s="5" t="s">
        <v>1772</v>
      </c>
      <c r="B96" s="15">
        <v>110000</v>
      </c>
      <c r="C96" s="15">
        <v>78000</v>
      </c>
      <c r="D96" s="13"/>
    </row>
    <row r="97" spans="1:4" x14ac:dyDescent="0.2">
      <c r="A97" s="5" t="s">
        <v>1773</v>
      </c>
      <c r="B97" s="15">
        <v>215000</v>
      </c>
      <c r="C97" s="15">
        <v>215000</v>
      </c>
      <c r="D97" s="13"/>
    </row>
    <row r="98" spans="1:4" x14ac:dyDescent="0.2">
      <c r="A98" s="5" t="s">
        <v>1774</v>
      </c>
      <c r="B98" s="15">
        <v>16000</v>
      </c>
      <c r="C98" s="15">
        <v>21000</v>
      </c>
      <c r="D98" s="13"/>
    </row>
    <row r="99" spans="1:4" x14ac:dyDescent="0.2">
      <c r="A99" s="5" t="s">
        <v>1775</v>
      </c>
      <c r="B99" s="15">
        <v>190000</v>
      </c>
      <c r="C99" s="15">
        <v>108000</v>
      </c>
      <c r="D99" s="13"/>
    </row>
    <row r="100" spans="1:4" x14ac:dyDescent="0.2">
      <c r="A100" s="5" t="s">
        <v>1776</v>
      </c>
      <c r="B100" s="15">
        <v>78000</v>
      </c>
      <c r="C100" s="15">
        <v>50000</v>
      </c>
      <c r="D100" s="13"/>
    </row>
    <row r="101" spans="1:4" x14ac:dyDescent="0.2">
      <c r="A101" s="5" t="s">
        <v>1777</v>
      </c>
      <c r="B101" s="15">
        <v>49000</v>
      </c>
      <c r="C101" s="15">
        <v>49000</v>
      </c>
      <c r="D101" s="13"/>
    </row>
    <row r="102" spans="1:4" x14ac:dyDescent="0.2">
      <c r="A102" s="5" t="s">
        <v>1778</v>
      </c>
      <c r="B102" s="15">
        <v>-27000</v>
      </c>
      <c r="C102" s="15">
        <v>-52000</v>
      </c>
      <c r="D102" s="13"/>
    </row>
    <row r="103" spans="1:4" x14ac:dyDescent="0.2">
      <c r="A103" s="5" t="s">
        <v>1779</v>
      </c>
      <c r="B103" s="15">
        <v>-23000</v>
      </c>
      <c r="C103" s="15">
        <v>-23000</v>
      </c>
      <c r="D103" s="13"/>
    </row>
    <row r="104" spans="1:4" x14ac:dyDescent="0.2">
      <c r="A104" s="5" t="s">
        <v>1780</v>
      </c>
      <c r="B104" s="15">
        <v>-39000</v>
      </c>
      <c r="C104" s="15">
        <v>-89000</v>
      </c>
      <c r="D104" s="13"/>
    </row>
    <row r="105" spans="1:4" x14ac:dyDescent="0.2">
      <c r="A105" s="5" t="s">
        <v>1781</v>
      </c>
      <c r="B105" s="15">
        <v>241000</v>
      </c>
      <c r="C105" s="15">
        <v>242000</v>
      </c>
      <c r="D105" s="13"/>
    </row>
    <row r="106" spans="1:4" x14ac:dyDescent="0.2">
      <c r="A106" s="5" t="s">
        <v>1782</v>
      </c>
      <c r="B106" s="15">
        <v>175000</v>
      </c>
      <c r="C106" s="15">
        <v>175000</v>
      </c>
      <c r="D106" s="13"/>
    </row>
    <row r="107" spans="1:4" x14ac:dyDescent="0.2">
      <c r="A107" s="5" t="s">
        <v>1783</v>
      </c>
      <c r="B107" s="15">
        <v>-62000</v>
      </c>
      <c r="C107" s="15">
        <v>-130000</v>
      </c>
      <c r="D107" s="13"/>
    </row>
    <row r="108" spans="1:4" x14ac:dyDescent="0.2">
      <c r="A108" s="5" t="s">
        <v>1784</v>
      </c>
      <c r="B108" s="15">
        <v>85000</v>
      </c>
      <c r="C108" s="15">
        <v>147000</v>
      </c>
      <c r="D108" s="13"/>
    </row>
    <row r="109" spans="1:4" x14ac:dyDescent="0.2">
      <c r="A109" s="5" t="s">
        <v>1785</v>
      </c>
      <c r="B109" s="15">
        <v>-233000</v>
      </c>
      <c r="C109" s="15">
        <v>-249000</v>
      </c>
      <c r="D109" s="13"/>
    </row>
    <row r="110" spans="1:4" x14ac:dyDescent="0.2">
      <c r="A110" s="5" t="s">
        <v>1786</v>
      </c>
      <c r="B110" s="15">
        <v>-74000</v>
      </c>
      <c r="C110" s="15">
        <v>-120000</v>
      </c>
      <c r="D110" s="13"/>
    </row>
    <row r="111" spans="1:4" x14ac:dyDescent="0.2">
      <c r="A111" s="5" t="s">
        <v>1787</v>
      </c>
      <c r="B111" s="15">
        <v>233000</v>
      </c>
      <c r="C111" s="15">
        <v>223000</v>
      </c>
      <c r="D111" s="13"/>
    </row>
    <row r="112" spans="1:4" x14ac:dyDescent="0.2">
      <c r="A112" s="5" t="s">
        <v>1788</v>
      </c>
      <c r="B112" s="15">
        <v>-150000</v>
      </c>
      <c r="C112" s="15">
        <v>-193000</v>
      </c>
      <c r="D112" s="13"/>
    </row>
    <row r="113" spans="1:4" x14ac:dyDescent="0.2">
      <c r="A113" s="5" t="s">
        <v>1789</v>
      </c>
      <c r="B113" s="15">
        <v>-226000</v>
      </c>
      <c r="C113" s="15">
        <v>-184000</v>
      </c>
      <c r="D113" s="13"/>
    </row>
    <row r="114" spans="1:4" x14ac:dyDescent="0.2">
      <c r="A114" s="5" t="s">
        <v>1790</v>
      </c>
      <c r="B114" s="15">
        <v>-215000</v>
      </c>
      <c r="C114" s="15">
        <v>-129000</v>
      </c>
      <c r="D114" s="13"/>
    </row>
    <row r="115" spans="1:4" x14ac:dyDescent="0.2">
      <c r="A115" s="5" t="s">
        <v>1791</v>
      </c>
      <c r="B115" s="15">
        <v>-15000</v>
      </c>
      <c r="C115" s="15">
        <v>-80000</v>
      </c>
      <c r="D115" s="13"/>
    </row>
    <row r="116" spans="1:4" x14ac:dyDescent="0.2">
      <c r="A116" s="5" t="s">
        <v>1792</v>
      </c>
      <c r="B116" s="15">
        <v>153000</v>
      </c>
      <c r="C116" s="15">
        <v>178000</v>
      </c>
      <c r="D116" s="13"/>
    </row>
    <row r="117" spans="1:4" x14ac:dyDescent="0.2">
      <c r="A117" s="5" t="s">
        <v>1793</v>
      </c>
      <c r="B117" s="15">
        <v>72000</v>
      </c>
      <c r="C117" s="15">
        <v>11000</v>
      </c>
      <c r="D117" s="13"/>
    </row>
    <row r="118" spans="1:4" x14ac:dyDescent="0.2">
      <c r="A118" s="5" t="s">
        <v>1794</v>
      </c>
      <c r="B118" s="15">
        <v>-136000</v>
      </c>
      <c r="C118" s="15">
        <v>-44000</v>
      </c>
      <c r="D118" s="13"/>
    </row>
    <row r="119" spans="1:4" x14ac:dyDescent="0.2">
      <c r="A119" s="5" t="s">
        <v>1795</v>
      </c>
      <c r="B119" s="15">
        <v>-35000</v>
      </c>
      <c r="C119" s="15">
        <v>-35000</v>
      </c>
      <c r="D119" s="13"/>
    </row>
    <row r="120" spans="1:4" x14ac:dyDescent="0.2">
      <c r="A120" s="5" t="s">
        <v>1796</v>
      </c>
      <c r="B120" s="15">
        <v>99000</v>
      </c>
      <c r="C120" s="15">
        <v>121000</v>
      </c>
      <c r="D120" s="13"/>
    </row>
    <row r="121" spans="1:4" x14ac:dyDescent="0.2">
      <c r="A121" s="5" t="s">
        <v>1797</v>
      </c>
      <c r="B121" s="15">
        <v>48000</v>
      </c>
      <c r="C121" s="15">
        <v>12000</v>
      </c>
      <c r="D121" s="13"/>
    </row>
    <row r="122" spans="1:4" x14ac:dyDescent="0.2">
      <c r="A122" s="5" t="s">
        <v>1798</v>
      </c>
      <c r="B122" s="15">
        <v>85000</v>
      </c>
      <c r="C122" s="15">
        <v>24000</v>
      </c>
      <c r="D122" s="13"/>
    </row>
    <row r="123" spans="1:4" x14ac:dyDescent="0.2">
      <c r="A123" s="5" t="s">
        <v>1799</v>
      </c>
      <c r="B123" s="15">
        <v>32000</v>
      </c>
      <c r="C123" s="15">
        <v>92000</v>
      </c>
      <c r="D123" s="13"/>
    </row>
    <row r="124" spans="1:4" x14ac:dyDescent="0.2">
      <c r="A124" s="5" t="s">
        <v>1800</v>
      </c>
      <c r="B124" s="15">
        <v>-190000</v>
      </c>
      <c r="C124" s="15">
        <v>-193000</v>
      </c>
      <c r="D124" s="13"/>
    </row>
    <row r="125" spans="1:4" x14ac:dyDescent="0.2">
      <c r="A125" s="5" t="s">
        <v>1801</v>
      </c>
      <c r="B125" s="15">
        <v>66000</v>
      </c>
      <c r="C125" s="15">
        <v>71000</v>
      </c>
      <c r="D125" s="13"/>
    </row>
    <row r="126" spans="1:4" x14ac:dyDescent="0.2">
      <c r="A126" s="5" t="s">
        <v>1802</v>
      </c>
      <c r="B126" s="15">
        <v>81000</v>
      </c>
      <c r="C126" s="15">
        <v>81000</v>
      </c>
      <c r="D126" s="13"/>
    </row>
    <row r="127" spans="1:4" x14ac:dyDescent="0.2">
      <c r="A127" s="5" t="s">
        <v>1803</v>
      </c>
      <c r="B127" s="15">
        <v>-12000</v>
      </c>
      <c r="C127" s="15">
        <v>38000</v>
      </c>
      <c r="D127" s="13"/>
    </row>
    <row r="128" spans="1:4" x14ac:dyDescent="0.2">
      <c r="A128" s="5" t="s">
        <v>1804</v>
      </c>
      <c r="B128" s="15">
        <v>-65000</v>
      </c>
      <c r="C128" s="15">
        <v>-7000</v>
      </c>
      <c r="D128" s="13"/>
    </row>
    <row r="129" spans="1:4" x14ac:dyDescent="0.2">
      <c r="A129" s="5" t="s">
        <v>1805</v>
      </c>
      <c r="B129" s="15">
        <v>123000</v>
      </c>
      <c r="C129" s="15">
        <v>87000</v>
      </c>
      <c r="D129" s="13"/>
    </row>
    <row r="130" spans="1:4" x14ac:dyDescent="0.2">
      <c r="A130" s="5" t="s">
        <v>1806</v>
      </c>
      <c r="B130" s="15">
        <v>117000</v>
      </c>
      <c r="C130" s="15">
        <v>56000</v>
      </c>
      <c r="D130" s="13"/>
    </row>
    <row r="131" spans="1:4" x14ac:dyDescent="0.2">
      <c r="A131" s="5" t="s">
        <v>1807</v>
      </c>
      <c r="B131" s="15">
        <v>57000</v>
      </c>
      <c r="C131" s="15">
        <v>-2000</v>
      </c>
      <c r="D131" s="13"/>
    </row>
    <row r="132" spans="1:4" x14ac:dyDescent="0.2">
      <c r="A132" s="5" t="s">
        <v>1808</v>
      </c>
      <c r="B132" s="15">
        <v>173000</v>
      </c>
      <c r="C132" s="15">
        <v>81000</v>
      </c>
      <c r="D132" s="13"/>
    </row>
    <row r="133" spans="1:4" x14ac:dyDescent="0.2">
      <c r="A133" s="5" t="s">
        <v>1809</v>
      </c>
      <c r="B133" s="15">
        <v>-17000</v>
      </c>
      <c r="C133" s="15">
        <v>-17000</v>
      </c>
      <c r="D133" s="13"/>
    </row>
    <row r="134" spans="1:4" x14ac:dyDescent="0.2">
      <c r="A134" s="5" t="s">
        <v>1810</v>
      </c>
      <c r="B134" s="15">
        <v>234000</v>
      </c>
      <c r="C134" s="15">
        <v>219000</v>
      </c>
      <c r="D134" s="13"/>
    </row>
    <row r="135" spans="1:4" x14ac:dyDescent="0.2">
      <c r="A135" s="5" t="s">
        <v>1811</v>
      </c>
      <c r="B135" s="15">
        <v>184000</v>
      </c>
      <c r="C135" s="15">
        <v>184000</v>
      </c>
      <c r="D135" s="13"/>
    </row>
    <row r="136" spans="1:4" x14ac:dyDescent="0.2">
      <c r="A136" s="5" t="s">
        <v>1812</v>
      </c>
      <c r="B136" s="15">
        <v>-32000</v>
      </c>
      <c r="C136" s="15">
        <v>27000</v>
      </c>
      <c r="D136" s="13"/>
    </row>
    <row r="137" spans="1:4" x14ac:dyDescent="0.2">
      <c r="A137" s="5" t="s">
        <v>1813</v>
      </c>
      <c r="B137" s="15">
        <v>82000</v>
      </c>
      <c r="C137" s="15">
        <v>75000</v>
      </c>
      <c r="D137" s="13"/>
    </row>
    <row r="138" spans="1:4" x14ac:dyDescent="0.2">
      <c r="A138" s="5" t="s">
        <v>1814</v>
      </c>
      <c r="B138" s="15">
        <v>-158000</v>
      </c>
      <c r="C138" s="15">
        <v>-158000</v>
      </c>
      <c r="D138" s="13"/>
    </row>
    <row r="139" spans="1:4" x14ac:dyDescent="0.2">
      <c r="A139" s="5" t="s">
        <v>1815</v>
      </c>
      <c r="B139" s="15">
        <v>-141000</v>
      </c>
      <c r="C139" s="15">
        <v>-54000</v>
      </c>
      <c r="D139" s="13"/>
    </row>
    <row r="140" spans="1:4" x14ac:dyDescent="0.2">
      <c r="A140" s="5" t="s">
        <v>1816</v>
      </c>
      <c r="B140" s="15">
        <v>-128000</v>
      </c>
      <c r="C140" s="15">
        <v>-128000</v>
      </c>
      <c r="D140" s="13"/>
    </row>
    <row r="141" spans="1:4" x14ac:dyDescent="0.2">
      <c r="A141" s="5" t="s">
        <v>1817</v>
      </c>
      <c r="B141" s="15">
        <v>49000</v>
      </c>
      <c r="C141" s="15">
        <v>17000</v>
      </c>
      <c r="D141" s="13"/>
    </row>
    <row r="142" spans="1:4" x14ac:dyDescent="0.2">
      <c r="A142" s="5" t="s">
        <v>1818</v>
      </c>
      <c r="B142" s="15">
        <v>103000</v>
      </c>
      <c r="C142" s="15">
        <v>16000</v>
      </c>
      <c r="D142" s="13"/>
    </row>
    <row r="143" spans="1:4" x14ac:dyDescent="0.2">
      <c r="A143" s="5" t="s">
        <v>1819</v>
      </c>
      <c r="B143" s="15">
        <v>95000</v>
      </c>
      <c r="C143" s="15">
        <v>95000</v>
      </c>
      <c r="D143" s="13"/>
    </row>
    <row r="144" spans="1:4" x14ac:dyDescent="0.2">
      <c r="A144" s="5" t="s">
        <v>1820</v>
      </c>
      <c r="B144" s="15">
        <v>228000</v>
      </c>
      <c r="C144" s="15">
        <v>315000</v>
      </c>
      <c r="D144" s="13"/>
    </row>
    <row r="145" spans="1:4" x14ac:dyDescent="0.2">
      <c r="A145" s="5" t="s">
        <v>1821</v>
      </c>
      <c r="B145" s="15">
        <v>226000</v>
      </c>
      <c r="C145" s="15">
        <v>134000</v>
      </c>
      <c r="D145" s="13"/>
    </row>
    <row r="146" spans="1:4" x14ac:dyDescent="0.2">
      <c r="A146" s="5" t="s">
        <v>1822</v>
      </c>
      <c r="B146" s="15">
        <v>147000</v>
      </c>
      <c r="C146" s="15">
        <v>69000</v>
      </c>
      <c r="D146" s="13"/>
    </row>
    <row r="147" spans="1:4" x14ac:dyDescent="0.2">
      <c r="A147" s="5" t="s">
        <v>1823</v>
      </c>
      <c r="B147" s="15">
        <v>187000</v>
      </c>
      <c r="C147" s="15">
        <v>99000</v>
      </c>
      <c r="D147" s="13"/>
    </row>
    <row r="148" spans="1:4" x14ac:dyDescent="0.2">
      <c r="A148" s="5" t="s">
        <v>1824</v>
      </c>
      <c r="B148" s="15">
        <v>-147000</v>
      </c>
      <c r="C148" s="15">
        <v>-215000</v>
      </c>
      <c r="D148" s="13"/>
    </row>
    <row r="149" spans="1:4" x14ac:dyDescent="0.2">
      <c r="A149" s="5" t="s">
        <v>1825</v>
      </c>
      <c r="B149" s="15">
        <v>-34000</v>
      </c>
      <c r="C149" s="15">
        <v>50000</v>
      </c>
      <c r="D149" s="13"/>
    </row>
    <row r="150" spans="1:4" x14ac:dyDescent="0.2">
      <c r="A150" s="5" t="s">
        <v>1826</v>
      </c>
      <c r="B150" s="15">
        <v>153000</v>
      </c>
      <c r="C150" s="15">
        <v>245000</v>
      </c>
      <c r="D150" s="13"/>
    </row>
    <row r="151" spans="1:4" x14ac:dyDescent="0.2">
      <c r="A151" s="5" t="s">
        <v>1827</v>
      </c>
      <c r="B151" s="15">
        <v>-38000</v>
      </c>
      <c r="C151" s="15">
        <v>-98000</v>
      </c>
      <c r="D151" s="13"/>
    </row>
    <row r="152" spans="1:4" x14ac:dyDescent="0.2">
      <c r="A152" s="5" t="s">
        <v>1828</v>
      </c>
      <c r="B152" s="15">
        <v>-190000</v>
      </c>
      <c r="C152" s="15">
        <v>-179000</v>
      </c>
      <c r="D152" s="13"/>
    </row>
    <row r="153" spans="1:4" x14ac:dyDescent="0.2">
      <c r="A153" s="5" t="s">
        <v>1829</v>
      </c>
      <c r="B153" s="15">
        <v>-49000</v>
      </c>
      <c r="C153" s="15">
        <v>-46000</v>
      </c>
      <c r="D153" s="13"/>
    </row>
    <row r="154" spans="1:4" x14ac:dyDescent="0.2">
      <c r="A154" s="5" t="s">
        <v>1830</v>
      </c>
      <c r="B154" s="15">
        <v>-16000</v>
      </c>
      <c r="C154" s="15">
        <v>-99000</v>
      </c>
      <c r="D154" s="13"/>
    </row>
    <row r="155" spans="1:4" x14ac:dyDescent="0.2">
      <c r="A155" s="5" t="s">
        <v>1831</v>
      </c>
      <c r="B155" s="15">
        <v>20000</v>
      </c>
      <c r="C155" s="15">
        <v>-66000</v>
      </c>
      <c r="D155" s="13"/>
    </row>
    <row r="156" spans="1:4" x14ac:dyDescent="0.2">
      <c r="A156" s="5" t="s">
        <v>1832</v>
      </c>
      <c r="B156" s="15">
        <v>18000</v>
      </c>
      <c r="C156" s="15">
        <v>-21000</v>
      </c>
      <c r="D156" s="13"/>
    </row>
    <row r="157" spans="1:4" x14ac:dyDescent="0.2">
      <c r="A157" s="5" t="s">
        <v>1833</v>
      </c>
      <c r="B157" s="15">
        <v>23000</v>
      </c>
      <c r="C157" s="15">
        <v>23000</v>
      </c>
      <c r="D157" s="13"/>
    </row>
    <row r="158" spans="1:4" x14ac:dyDescent="0.2">
      <c r="A158" s="5" t="s">
        <v>1834</v>
      </c>
      <c r="B158" s="15">
        <v>143000</v>
      </c>
      <c r="C158" s="15">
        <v>120000</v>
      </c>
      <c r="D158" s="13"/>
    </row>
    <row r="159" spans="1:4" x14ac:dyDescent="0.2">
      <c r="A159" s="5" t="s">
        <v>1835</v>
      </c>
      <c r="B159" s="15">
        <v>209000</v>
      </c>
      <c r="C159" s="15">
        <v>299000</v>
      </c>
      <c r="D159" s="13"/>
    </row>
    <row r="160" spans="1:4" x14ac:dyDescent="0.2">
      <c r="A160" s="5" t="s">
        <v>1836</v>
      </c>
      <c r="B160" s="15">
        <v>-3000</v>
      </c>
      <c r="C160" s="15">
        <v>-3000</v>
      </c>
      <c r="D160" s="13"/>
    </row>
    <row r="161" spans="1:4" x14ac:dyDescent="0.2">
      <c r="A161" s="5" t="s">
        <v>1837</v>
      </c>
      <c r="B161" s="15">
        <v>-23000</v>
      </c>
      <c r="C161" s="15">
        <v>-88000</v>
      </c>
      <c r="D161" s="13"/>
    </row>
    <row r="162" spans="1:4" x14ac:dyDescent="0.2">
      <c r="A162" s="5" t="s">
        <v>1838</v>
      </c>
      <c r="B162" s="15">
        <v>-23000</v>
      </c>
      <c r="C162" s="15">
        <v>55000</v>
      </c>
      <c r="D162" s="13"/>
    </row>
    <row r="163" spans="1:4" x14ac:dyDescent="0.2">
      <c r="A163" s="5" t="s">
        <v>1839</v>
      </c>
      <c r="B163" s="15">
        <v>-3000</v>
      </c>
      <c r="C163" s="15">
        <v>-80000</v>
      </c>
      <c r="D163" s="13"/>
    </row>
    <row r="164" spans="1:4" x14ac:dyDescent="0.2">
      <c r="A164" s="5" t="s">
        <v>1840</v>
      </c>
      <c r="B164" s="15">
        <v>-50000</v>
      </c>
      <c r="C164" s="15">
        <v>17000</v>
      </c>
      <c r="D164" s="13"/>
    </row>
    <row r="165" spans="1:4" x14ac:dyDescent="0.2">
      <c r="A165" s="5" t="s">
        <v>1841</v>
      </c>
      <c r="B165" s="15">
        <v>-51000</v>
      </c>
      <c r="C165" s="15">
        <v>26000</v>
      </c>
      <c r="D165" s="13"/>
    </row>
    <row r="166" spans="1:4" x14ac:dyDescent="0.2">
      <c r="A166" s="5" t="s">
        <v>1842</v>
      </c>
      <c r="B166" s="15">
        <v>-101000</v>
      </c>
      <c r="C166" s="15">
        <v>-187000</v>
      </c>
      <c r="D166" s="13"/>
    </row>
    <row r="167" spans="1:4" x14ac:dyDescent="0.2">
      <c r="A167" s="5" t="s">
        <v>1843</v>
      </c>
      <c r="B167" s="15">
        <v>47000</v>
      </c>
      <c r="C167" s="15">
        <v>121000</v>
      </c>
      <c r="D167" s="13"/>
    </row>
    <row r="168" spans="1:4" x14ac:dyDescent="0.2">
      <c r="A168" s="5" t="s">
        <v>1844</v>
      </c>
      <c r="B168" s="15">
        <v>212000</v>
      </c>
      <c r="C168" s="15">
        <v>221000</v>
      </c>
      <c r="D168" s="13"/>
    </row>
    <row r="169" spans="1:4" x14ac:dyDescent="0.2">
      <c r="A169" s="5" t="s">
        <v>1845</v>
      </c>
      <c r="B169" s="15">
        <v>184000</v>
      </c>
      <c r="C169" s="15">
        <v>172000</v>
      </c>
      <c r="D169" s="13"/>
    </row>
    <row r="170" spans="1:4" x14ac:dyDescent="0.2">
      <c r="A170" s="5" t="s">
        <v>1846</v>
      </c>
      <c r="B170" s="15">
        <v>-17000</v>
      </c>
      <c r="C170" s="15">
        <v>-57000</v>
      </c>
      <c r="D170" s="13"/>
    </row>
    <row r="171" spans="1:4" x14ac:dyDescent="0.2">
      <c r="A171" s="5" t="s">
        <v>1847</v>
      </c>
      <c r="B171" s="15">
        <v>-45000</v>
      </c>
      <c r="C171" s="15">
        <v>18000</v>
      </c>
      <c r="D171" s="13"/>
    </row>
    <row r="172" spans="1:4" x14ac:dyDescent="0.2">
      <c r="A172" s="5" t="s">
        <v>1848</v>
      </c>
      <c r="B172" s="15">
        <v>151000</v>
      </c>
      <c r="C172" s="15">
        <v>146000</v>
      </c>
      <c r="D172" s="13"/>
    </row>
    <row r="173" spans="1:4" x14ac:dyDescent="0.2">
      <c r="A173" s="5" t="s">
        <v>1849</v>
      </c>
      <c r="B173" s="15">
        <v>-152000</v>
      </c>
      <c r="C173" s="15">
        <v>-191000</v>
      </c>
      <c r="D173" s="13"/>
    </row>
    <row r="174" spans="1:4" x14ac:dyDescent="0.2">
      <c r="A174" s="5" t="s">
        <v>1850</v>
      </c>
      <c r="B174" s="15">
        <v>95000</v>
      </c>
      <c r="C174" s="15">
        <v>89000</v>
      </c>
      <c r="D174" s="13"/>
    </row>
    <row r="175" spans="1:4" x14ac:dyDescent="0.2">
      <c r="A175" s="5" t="s">
        <v>1851</v>
      </c>
      <c r="B175" s="15">
        <v>69000</v>
      </c>
      <c r="C175" s="15">
        <v>-16000</v>
      </c>
      <c r="D175" s="13"/>
    </row>
    <row r="176" spans="1:4" x14ac:dyDescent="0.2">
      <c r="A176" s="5" t="s">
        <v>1852</v>
      </c>
      <c r="B176" s="15">
        <v>-180000</v>
      </c>
      <c r="C176" s="15">
        <v>-266000</v>
      </c>
      <c r="D176" s="13"/>
    </row>
    <row r="177" spans="1:4" x14ac:dyDescent="0.2">
      <c r="A177" s="5" t="s">
        <v>1853</v>
      </c>
      <c r="B177" s="15">
        <v>-196000</v>
      </c>
      <c r="C177" s="15">
        <v>-196000</v>
      </c>
      <c r="D177" s="13"/>
    </row>
    <row r="178" spans="1:4" x14ac:dyDescent="0.2">
      <c r="A178" s="5" t="s">
        <v>1854</v>
      </c>
      <c r="B178" s="15">
        <v>38000</v>
      </c>
      <c r="C178" s="15">
        <v>38000</v>
      </c>
      <c r="D178" s="13"/>
    </row>
    <row r="179" spans="1:4" x14ac:dyDescent="0.2">
      <c r="A179" s="5" t="s">
        <v>1855</v>
      </c>
      <c r="B179" s="15">
        <v>0</v>
      </c>
      <c r="C179" s="15">
        <v>-22000</v>
      </c>
      <c r="D179" s="13"/>
    </row>
    <row r="180" spans="1:4" x14ac:dyDescent="0.2">
      <c r="A180" s="5" t="s">
        <v>1856</v>
      </c>
      <c r="B180" s="15">
        <v>-27000</v>
      </c>
      <c r="C180" s="15">
        <v>-125000</v>
      </c>
      <c r="D180" s="13"/>
    </row>
    <row r="181" spans="1:4" x14ac:dyDescent="0.2">
      <c r="A181" s="5" t="s">
        <v>1857</v>
      </c>
      <c r="B181" s="15">
        <v>2000</v>
      </c>
      <c r="C181" s="15">
        <v>2000</v>
      </c>
      <c r="D181" s="13"/>
    </row>
    <row r="182" spans="1:4" x14ac:dyDescent="0.2">
      <c r="A182" s="5" t="s">
        <v>1858</v>
      </c>
      <c r="B182" s="15">
        <v>212000</v>
      </c>
      <c r="C182" s="15">
        <v>264000</v>
      </c>
      <c r="D182" s="13"/>
    </row>
    <row r="183" spans="1:4" x14ac:dyDescent="0.2">
      <c r="A183" s="5" t="s">
        <v>1859</v>
      </c>
      <c r="B183" s="15">
        <v>99000</v>
      </c>
      <c r="C183" s="15">
        <v>99000</v>
      </c>
      <c r="D183" s="13"/>
    </row>
    <row r="184" spans="1:4" x14ac:dyDescent="0.2">
      <c r="A184" s="5" t="s">
        <v>1860</v>
      </c>
      <c r="B184" s="15">
        <v>-199000</v>
      </c>
      <c r="C184" s="15">
        <v>-209000</v>
      </c>
      <c r="D184" s="13"/>
    </row>
    <row r="185" spans="1:4" x14ac:dyDescent="0.2">
      <c r="A185" s="5" t="s">
        <v>1861</v>
      </c>
      <c r="B185" s="15">
        <v>16000</v>
      </c>
      <c r="C185" s="15">
        <v>16000</v>
      </c>
      <c r="D185" s="13"/>
    </row>
    <row r="186" spans="1:4" x14ac:dyDescent="0.2">
      <c r="A186" s="5" t="s">
        <v>1862</v>
      </c>
      <c r="B186" s="15">
        <v>-179000</v>
      </c>
      <c r="C186" s="15">
        <v>-117000</v>
      </c>
      <c r="D186" s="13"/>
    </row>
    <row r="187" spans="1:4" x14ac:dyDescent="0.2">
      <c r="A187" s="5" t="s">
        <v>1863</v>
      </c>
      <c r="B187" s="15">
        <v>74000</v>
      </c>
      <c r="C187" s="15">
        <v>40000</v>
      </c>
      <c r="D187" s="13"/>
    </row>
    <row r="188" spans="1:4" x14ac:dyDescent="0.2">
      <c r="A188" s="5" t="s">
        <v>1864</v>
      </c>
      <c r="B188" s="15">
        <v>235000</v>
      </c>
      <c r="C188" s="15">
        <v>260000</v>
      </c>
      <c r="D188" s="13"/>
    </row>
    <row r="189" spans="1:4" x14ac:dyDescent="0.2">
      <c r="A189" s="5" t="s">
        <v>1865</v>
      </c>
      <c r="B189" s="15">
        <v>-53000</v>
      </c>
      <c r="C189" s="15">
        <v>-32000</v>
      </c>
      <c r="D189" s="13"/>
    </row>
    <row r="190" spans="1:4" x14ac:dyDescent="0.2">
      <c r="A190" s="5" t="s">
        <v>1866</v>
      </c>
      <c r="B190" s="15">
        <v>-215000</v>
      </c>
      <c r="C190" s="15">
        <v>-236000</v>
      </c>
      <c r="D190" s="13"/>
    </row>
    <row r="191" spans="1:4" x14ac:dyDescent="0.2">
      <c r="A191" s="5" t="s">
        <v>1867</v>
      </c>
      <c r="B191" s="15">
        <v>223000</v>
      </c>
      <c r="C191" s="15">
        <v>223000</v>
      </c>
      <c r="D191" s="13"/>
    </row>
    <row r="192" spans="1:4" x14ac:dyDescent="0.2">
      <c r="A192" s="5" t="s">
        <v>1868</v>
      </c>
      <c r="B192" s="15">
        <v>115000</v>
      </c>
      <c r="C192" s="15">
        <v>203000</v>
      </c>
      <c r="D192" s="13"/>
    </row>
    <row r="193" spans="1:4" x14ac:dyDescent="0.2">
      <c r="A193" s="5" t="s">
        <v>1869</v>
      </c>
      <c r="B193" s="15">
        <v>-145000</v>
      </c>
      <c r="C193" s="15">
        <v>-145000</v>
      </c>
      <c r="D193" s="13"/>
    </row>
    <row r="194" spans="1:4" x14ac:dyDescent="0.2">
      <c r="A194" s="5" t="s">
        <v>1870</v>
      </c>
      <c r="B194" s="15">
        <v>-5000</v>
      </c>
      <c r="C194" s="15">
        <v>-28000</v>
      </c>
      <c r="D194" s="13"/>
    </row>
    <row r="195" spans="1:4" x14ac:dyDescent="0.2">
      <c r="A195" s="5" t="s">
        <v>1871</v>
      </c>
      <c r="B195" s="15">
        <v>-188000</v>
      </c>
      <c r="C195" s="15">
        <v>-188000</v>
      </c>
      <c r="D195" s="13"/>
    </row>
    <row r="196" spans="1:4" x14ac:dyDescent="0.2">
      <c r="A196" s="5" t="s">
        <v>1872</v>
      </c>
      <c r="B196" s="15">
        <v>-165000</v>
      </c>
      <c r="C196" s="15">
        <v>-134000</v>
      </c>
      <c r="D196" s="13"/>
    </row>
    <row r="197" spans="1:4" x14ac:dyDescent="0.2">
      <c r="A197" s="5" t="s">
        <v>1873</v>
      </c>
      <c r="B197" s="15">
        <v>-229000</v>
      </c>
      <c r="C197" s="15">
        <v>-229000</v>
      </c>
      <c r="D197" s="13"/>
    </row>
    <row r="198" spans="1:4" x14ac:dyDescent="0.2">
      <c r="A198" s="5" t="s">
        <v>1874</v>
      </c>
      <c r="B198" s="15">
        <v>-209000</v>
      </c>
      <c r="C198" s="15">
        <v>-308000</v>
      </c>
      <c r="D198" s="13"/>
    </row>
    <row r="199" spans="1:4" x14ac:dyDescent="0.2">
      <c r="A199" s="5" t="s">
        <v>1875</v>
      </c>
      <c r="B199" s="15">
        <v>167000</v>
      </c>
      <c r="C199" s="15">
        <v>233000</v>
      </c>
      <c r="D199" s="13"/>
    </row>
    <row r="200" spans="1:4" x14ac:dyDescent="0.2">
      <c r="A200" s="5" t="s">
        <v>1876</v>
      </c>
      <c r="B200" s="15">
        <v>-15000</v>
      </c>
      <c r="C200" s="15">
        <v>-8000</v>
      </c>
      <c r="D200" s="13"/>
    </row>
    <row r="201" spans="1:4" x14ac:dyDescent="0.2">
      <c r="A201" s="5" t="s">
        <v>1877</v>
      </c>
      <c r="B201" s="15">
        <v>94000</v>
      </c>
      <c r="C201" s="15">
        <v>76000</v>
      </c>
      <c r="D201" s="13"/>
    </row>
    <row r="202" spans="1:4" x14ac:dyDescent="0.2">
      <c r="A202" s="5" t="s">
        <v>1878</v>
      </c>
      <c r="B202" s="15">
        <v>218000</v>
      </c>
      <c r="C202" s="15">
        <v>183000</v>
      </c>
      <c r="D202" s="13"/>
    </row>
    <row r="203" spans="1:4" x14ac:dyDescent="0.2">
      <c r="A203" s="5" t="s">
        <v>1879</v>
      </c>
      <c r="B203" s="15">
        <v>-110000</v>
      </c>
      <c r="C203" s="15">
        <v>-38000</v>
      </c>
      <c r="D203" s="13"/>
    </row>
    <row r="204" spans="1:4" x14ac:dyDescent="0.2">
      <c r="A204" s="5" t="s">
        <v>1880</v>
      </c>
      <c r="B204" s="15">
        <v>-49000</v>
      </c>
      <c r="C204" s="15">
        <v>-48000</v>
      </c>
      <c r="D204" s="13"/>
    </row>
    <row r="205" spans="1:4" x14ac:dyDescent="0.2">
      <c r="A205" s="5" t="s">
        <v>1881</v>
      </c>
      <c r="B205" s="15">
        <v>192000</v>
      </c>
      <c r="C205" s="15">
        <v>197000</v>
      </c>
      <c r="D205" s="13"/>
    </row>
    <row r="206" spans="1:4" x14ac:dyDescent="0.2">
      <c r="A206" s="5" t="s">
        <v>1882</v>
      </c>
      <c r="B206" s="15">
        <v>-149000</v>
      </c>
      <c r="C206" s="15">
        <v>-68000</v>
      </c>
      <c r="D206" s="13"/>
    </row>
    <row r="207" spans="1:4" x14ac:dyDescent="0.2">
      <c r="A207" s="5" t="s">
        <v>1883</v>
      </c>
      <c r="B207" s="15">
        <v>-16000</v>
      </c>
      <c r="C207" s="15">
        <v>-69000</v>
      </c>
      <c r="D207" s="13"/>
    </row>
    <row r="208" spans="1:4" x14ac:dyDescent="0.2">
      <c r="A208" s="5" t="s">
        <v>1884</v>
      </c>
      <c r="B208" s="15">
        <v>145000</v>
      </c>
      <c r="C208" s="15">
        <v>96000</v>
      </c>
      <c r="D208" s="13"/>
    </row>
    <row r="209" spans="1:4" x14ac:dyDescent="0.2">
      <c r="A209" s="5" t="s">
        <v>1885</v>
      </c>
      <c r="B209" s="15">
        <v>60000</v>
      </c>
      <c r="C209" s="15">
        <v>158000</v>
      </c>
      <c r="D209" s="13"/>
    </row>
    <row r="210" spans="1:4" x14ac:dyDescent="0.2">
      <c r="A210" s="5" t="s">
        <v>1886</v>
      </c>
      <c r="B210" s="15">
        <v>0</v>
      </c>
      <c r="C210" s="15">
        <v>33000</v>
      </c>
      <c r="D210" s="13"/>
    </row>
    <row r="211" spans="1:4" x14ac:dyDescent="0.2">
      <c r="A211" s="5" t="s">
        <v>1887</v>
      </c>
      <c r="B211" s="15">
        <v>66000</v>
      </c>
      <c r="C211" s="15">
        <v>83000</v>
      </c>
      <c r="D211" s="13"/>
    </row>
    <row r="212" spans="1:4" x14ac:dyDescent="0.2">
      <c r="A212" s="5" t="s">
        <v>1888</v>
      </c>
      <c r="B212" s="15">
        <v>2000</v>
      </c>
      <c r="C212" s="15">
        <v>2000</v>
      </c>
      <c r="D212" s="13"/>
    </row>
    <row r="213" spans="1:4" x14ac:dyDescent="0.2">
      <c r="A213" s="5" t="s">
        <v>1889</v>
      </c>
      <c r="B213" s="15">
        <v>-177000</v>
      </c>
      <c r="C213" s="15">
        <v>-244000</v>
      </c>
      <c r="D213" s="13"/>
    </row>
    <row r="214" spans="1:4" x14ac:dyDescent="0.2">
      <c r="A214" s="5" t="s">
        <v>1890</v>
      </c>
      <c r="B214" s="15">
        <v>-136000</v>
      </c>
      <c r="C214" s="15">
        <v>-49000</v>
      </c>
      <c r="D214" s="13"/>
    </row>
    <row r="215" spans="1:4" x14ac:dyDescent="0.2">
      <c r="A215" s="5" t="s">
        <v>1891</v>
      </c>
      <c r="B215" s="15">
        <v>-129000</v>
      </c>
      <c r="C215" s="15">
        <v>-129000</v>
      </c>
      <c r="D215" s="13"/>
    </row>
    <row r="216" spans="1:4" x14ac:dyDescent="0.2">
      <c r="A216" s="5" t="s">
        <v>1892</v>
      </c>
      <c r="B216" s="15">
        <v>-243000</v>
      </c>
      <c r="C216" s="15">
        <v>-209000</v>
      </c>
      <c r="D216" s="13"/>
    </row>
    <row r="217" spans="1:4" x14ac:dyDescent="0.2">
      <c r="A217" s="5" t="s">
        <v>1893</v>
      </c>
      <c r="B217" s="15">
        <v>142000</v>
      </c>
      <c r="C217" s="15">
        <v>78000</v>
      </c>
      <c r="D217" s="13"/>
    </row>
    <row r="218" spans="1:4" x14ac:dyDescent="0.2">
      <c r="A218" s="5" t="s">
        <v>1894</v>
      </c>
      <c r="B218" s="15">
        <v>-62000</v>
      </c>
      <c r="C218" s="15">
        <v>20000</v>
      </c>
      <c r="D218" s="13"/>
    </row>
    <row r="219" spans="1:4" x14ac:dyDescent="0.2">
      <c r="A219" s="5" t="s">
        <v>1895</v>
      </c>
      <c r="B219" s="15">
        <v>217000</v>
      </c>
      <c r="C219" s="15">
        <v>217000</v>
      </c>
      <c r="D219" s="13"/>
    </row>
    <row r="220" spans="1:4" x14ac:dyDescent="0.2">
      <c r="A220" s="5" t="s">
        <v>1896</v>
      </c>
      <c r="B220" s="15">
        <v>-69000</v>
      </c>
      <c r="C220" s="15">
        <v>3000</v>
      </c>
      <c r="D220" s="13"/>
    </row>
    <row r="221" spans="1:4" x14ac:dyDescent="0.2">
      <c r="A221" s="5" t="s">
        <v>1897</v>
      </c>
      <c r="B221" s="15">
        <v>-70000</v>
      </c>
      <c r="C221" s="15">
        <v>-27000</v>
      </c>
      <c r="D221" s="13"/>
    </row>
    <row r="222" spans="1:4" x14ac:dyDescent="0.2">
      <c r="A222" s="5" t="s">
        <v>1898</v>
      </c>
      <c r="B222" s="15">
        <v>161000</v>
      </c>
      <c r="C222" s="15">
        <v>184000</v>
      </c>
      <c r="D222" s="13"/>
    </row>
    <row r="223" spans="1:4" x14ac:dyDescent="0.2">
      <c r="A223" s="5" t="s">
        <v>1899</v>
      </c>
      <c r="B223" s="15">
        <v>-232000</v>
      </c>
      <c r="C223" s="15">
        <v>-232000</v>
      </c>
      <c r="D223" s="13"/>
    </row>
    <row r="224" spans="1:4" x14ac:dyDescent="0.2">
      <c r="A224" s="5" t="s">
        <v>1900</v>
      </c>
      <c r="B224" s="15">
        <v>-44000</v>
      </c>
      <c r="C224" s="15">
        <v>-23000</v>
      </c>
      <c r="D224" s="13"/>
    </row>
    <row r="225" spans="1:4" x14ac:dyDescent="0.2">
      <c r="A225" s="5" t="s">
        <v>1901</v>
      </c>
      <c r="B225" s="15">
        <v>11000</v>
      </c>
      <c r="C225" s="15">
        <v>11000</v>
      </c>
      <c r="D225" s="13"/>
    </row>
    <row r="226" spans="1:4" x14ac:dyDescent="0.2">
      <c r="A226" s="5" t="s">
        <v>1902</v>
      </c>
      <c r="B226" s="15">
        <v>-126000</v>
      </c>
      <c r="C226" s="15">
        <v>-94000</v>
      </c>
      <c r="D226" s="13"/>
    </row>
    <row r="227" spans="1:4" x14ac:dyDescent="0.2">
      <c r="A227" s="5" t="s">
        <v>1903</v>
      </c>
      <c r="B227" s="15">
        <v>-89000</v>
      </c>
      <c r="C227" s="15">
        <v>-89000</v>
      </c>
      <c r="D227" s="13"/>
    </row>
    <row r="228" spans="1:4" x14ac:dyDescent="0.2">
      <c r="A228" s="5" t="s">
        <v>1904</v>
      </c>
      <c r="B228" s="15">
        <v>121000</v>
      </c>
      <c r="C228" s="15">
        <v>150000</v>
      </c>
      <c r="D228" s="13"/>
    </row>
    <row r="229" spans="1:4" x14ac:dyDescent="0.2">
      <c r="A229" s="5" t="s">
        <v>1905</v>
      </c>
      <c r="B229" s="15">
        <v>127000</v>
      </c>
      <c r="C229" s="15">
        <v>101000</v>
      </c>
      <c r="D229" s="13"/>
    </row>
    <row r="230" spans="1:4" x14ac:dyDescent="0.2">
      <c r="A230" s="5" t="s">
        <v>1906</v>
      </c>
      <c r="B230" s="15">
        <v>-60000</v>
      </c>
      <c r="C230" s="15">
        <v>6000</v>
      </c>
      <c r="D230" s="13"/>
    </row>
    <row r="231" spans="1:4" x14ac:dyDescent="0.2">
      <c r="A231" s="5" t="s">
        <v>1907</v>
      </c>
      <c r="B231" s="15">
        <v>33000</v>
      </c>
      <c r="C231" s="15">
        <v>-16000</v>
      </c>
      <c r="D231" s="13"/>
    </row>
    <row r="232" spans="1:4" x14ac:dyDescent="0.2">
      <c r="A232" s="5" t="s">
        <v>1908</v>
      </c>
      <c r="B232" s="15">
        <v>168000</v>
      </c>
      <c r="C232" s="15">
        <v>237000</v>
      </c>
      <c r="D232" s="13"/>
    </row>
    <row r="233" spans="1:4" x14ac:dyDescent="0.2">
      <c r="A233" s="5" t="s">
        <v>1909</v>
      </c>
      <c r="B233" s="15">
        <v>-217000</v>
      </c>
      <c r="C233" s="15">
        <v>-284000</v>
      </c>
      <c r="D233" s="13"/>
    </row>
    <row r="234" spans="1:4" x14ac:dyDescent="0.2">
      <c r="A234" s="5" t="s">
        <v>1910</v>
      </c>
      <c r="B234" s="15">
        <v>-89000</v>
      </c>
      <c r="C234" s="15">
        <v>-162000</v>
      </c>
      <c r="D234" s="13"/>
    </row>
    <row r="235" spans="1:4" x14ac:dyDescent="0.2">
      <c r="A235" s="5" t="s">
        <v>1911</v>
      </c>
      <c r="B235" s="15">
        <v>39000</v>
      </c>
      <c r="C235" s="15">
        <v>39000</v>
      </c>
      <c r="D235" s="13"/>
    </row>
    <row r="236" spans="1:4" x14ac:dyDescent="0.2">
      <c r="A236" s="5" t="s">
        <v>1912</v>
      </c>
      <c r="B236" s="15">
        <v>-29000</v>
      </c>
      <c r="C236" s="15">
        <v>-29000</v>
      </c>
      <c r="D236" s="13"/>
    </row>
    <row r="237" spans="1:4" x14ac:dyDescent="0.2">
      <c r="A237" s="5" t="s">
        <v>1913</v>
      </c>
      <c r="B237" s="15">
        <v>-128000</v>
      </c>
      <c r="C237" s="15">
        <v>-180000</v>
      </c>
      <c r="D237" s="13"/>
    </row>
    <row r="238" spans="1:4" x14ac:dyDescent="0.2">
      <c r="A238" s="5" t="s">
        <v>1914</v>
      </c>
      <c r="B238" s="15">
        <v>154000</v>
      </c>
      <c r="C238" s="15">
        <v>210000</v>
      </c>
      <c r="D238" s="13"/>
    </row>
    <row r="239" spans="1:4" x14ac:dyDescent="0.2">
      <c r="A239" s="5" t="s">
        <v>1915</v>
      </c>
      <c r="B239" s="15">
        <v>-190000</v>
      </c>
      <c r="C239" s="15">
        <v>-234000</v>
      </c>
      <c r="D239" s="13"/>
    </row>
    <row r="240" spans="1:4" x14ac:dyDescent="0.2">
      <c r="A240" s="5" t="s">
        <v>1916</v>
      </c>
      <c r="B240" s="15">
        <v>-209000</v>
      </c>
      <c r="C240" s="15">
        <v>-167000</v>
      </c>
      <c r="D240" s="13"/>
    </row>
    <row r="241" spans="1:4" x14ac:dyDescent="0.2">
      <c r="A241" s="5" t="s">
        <v>1917</v>
      </c>
      <c r="B241" s="15">
        <v>67000</v>
      </c>
      <c r="C241" s="15">
        <v>36000</v>
      </c>
      <c r="D241" s="13"/>
    </row>
    <row r="242" spans="1:4" x14ac:dyDescent="0.2">
      <c r="A242" s="5" t="s">
        <v>1918</v>
      </c>
      <c r="B242" s="15">
        <v>-169000</v>
      </c>
      <c r="C242" s="15">
        <v>-169000</v>
      </c>
      <c r="D242" s="13"/>
    </row>
    <row r="243" spans="1:4" x14ac:dyDescent="0.2">
      <c r="A243" s="5" t="s">
        <v>1919</v>
      </c>
      <c r="B243" s="15">
        <v>-196000</v>
      </c>
      <c r="C243" s="15">
        <v>-196000</v>
      </c>
      <c r="D243" s="13"/>
    </row>
    <row r="244" spans="1:4" x14ac:dyDescent="0.2">
      <c r="A244" s="5" t="s">
        <v>1920</v>
      </c>
      <c r="B244" s="15">
        <v>-217000</v>
      </c>
      <c r="C244" s="15">
        <v>-204000</v>
      </c>
      <c r="D244" s="13"/>
    </row>
    <row r="245" spans="1:4" x14ac:dyDescent="0.2">
      <c r="A245" s="5" t="s">
        <v>1921</v>
      </c>
      <c r="B245" s="15">
        <v>-209000</v>
      </c>
      <c r="C245" s="15">
        <v>-190000</v>
      </c>
      <c r="D245" s="13"/>
    </row>
    <row r="246" spans="1:4" x14ac:dyDescent="0.2">
      <c r="A246" s="5" t="s">
        <v>1922</v>
      </c>
      <c r="B246" s="15">
        <v>-63000</v>
      </c>
      <c r="C246" s="15">
        <v>-90000</v>
      </c>
      <c r="D246" s="13"/>
    </row>
    <row r="247" spans="1:4" x14ac:dyDescent="0.2">
      <c r="A247" s="5" t="s">
        <v>1923</v>
      </c>
      <c r="B247" s="15">
        <v>-24000</v>
      </c>
      <c r="C247" s="15">
        <v>-45000</v>
      </c>
      <c r="D247" s="13"/>
    </row>
    <row r="248" spans="1:4" x14ac:dyDescent="0.2">
      <c r="A248" s="5" t="s">
        <v>1924</v>
      </c>
      <c r="B248" s="15">
        <v>-178000</v>
      </c>
      <c r="C248" s="15">
        <v>-255000</v>
      </c>
      <c r="D248" s="13"/>
    </row>
    <row r="249" spans="1:4" x14ac:dyDescent="0.2">
      <c r="A249" s="5" t="s">
        <v>1925</v>
      </c>
      <c r="B249" s="15">
        <v>-213000</v>
      </c>
      <c r="C249" s="15">
        <v>-213000</v>
      </c>
      <c r="D249" s="13"/>
    </row>
    <row r="250" spans="1:4" x14ac:dyDescent="0.2">
      <c r="A250" s="5" t="s">
        <v>1926</v>
      </c>
      <c r="B250" s="15">
        <v>24000</v>
      </c>
      <c r="C250" s="15">
        <v>24000</v>
      </c>
      <c r="D250" s="13"/>
    </row>
    <row r="251" spans="1:4" x14ac:dyDescent="0.2">
      <c r="A251" s="5" t="s">
        <v>1927</v>
      </c>
      <c r="B251" s="15">
        <v>-89000</v>
      </c>
      <c r="C251" s="15">
        <v>-66000</v>
      </c>
      <c r="D251" s="13"/>
    </row>
    <row r="252" spans="1:4" x14ac:dyDescent="0.2">
      <c r="A252" s="5" t="s">
        <v>1928</v>
      </c>
      <c r="B252" s="15">
        <v>240000</v>
      </c>
      <c r="C252" s="15">
        <v>246000</v>
      </c>
      <c r="D252" s="13"/>
    </row>
    <row r="253" spans="1:4" x14ac:dyDescent="0.2">
      <c r="A253" s="5" t="s">
        <v>1929</v>
      </c>
      <c r="B253" s="15">
        <v>146000</v>
      </c>
      <c r="C253" s="15">
        <v>60000</v>
      </c>
      <c r="D253" s="13"/>
    </row>
    <row r="254" spans="1:4" x14ac:dyDescent="0.2">
      <c r="A254" s="5" t="s">
        <v>1930</v>
      </c>
      <c r="B254" s="15">
        <v>20000</v>
      </c>
      <c r="C254" s="15">
        <v>20000</v>
      </c>
      <c r="D254" s="13"/>
    </row>
    <row r="255" spans="1:4" x14ac:dyDescent="0.2">
      <c r="A255" s="5" t="s">
        <v>1931</v>
      </c>
      <c r="B255" s="15">
        <v>149000</v>
      </c>
      <c r="C255" s="15">
        <v>149000</v>
      </c>
      <c r="D255" s="13"/>
    </row>
    <row r="256" spans="1:4" x14ac:dyDescent="0.2">
      <c r="A256" s="5" t="s">
        <v>1932</v>
      </c>
      <c r="B256" s="15">
        <v>169000</v>
      </c>
      <c r="C256" s="15">
        <v>169000</v>
      </c>
      <c r="D256" s="13"/>
    </row>
    <row r="257" spans="1:4" x14ac:dyDescent="0.2">
      <c r="A257" s="5" t="s">
        <v>1933</v>
      </c>
      <c r="B257" s="15">
        <v>112000</v>
      </c>
      <c r="C257" s="15">
        <v>208000</v>
      </c>
      <c r="D257" s="13"/>
    </row>
    <row r="258" spans="1:4" x14ac:dyDescent="0.2">
      <c r="A258" s="5" t="s">
        <v>1934</v>
      </c>
      <c r="B258" s="15">
        <v>193000</v>
      </c>
      <c r="C258" s="15">
        <v>122000</v>
      </c>
      <c r="D258" s="13"/>
    </row>
    <row r="259" spans="1:4" x14ac:dyDescent="0.2">
      <c r="A259" s="5" t="s">
        <v>1935</v>
      </c>
      <c r="B259" s="15">
        <v>-208000</v>
      </c>
      <c r="C259" s="15">
        <v>-182000</v>
      </c>
      <c r="D259" s="13"/>
    </row>
    <row r="260" spans="1:4" x14ac:dyDescent="0.2">
      <c r="A260" s="5" t="s">
        <v>1936</v>
      </c>
      <c r="B260" s="15">
        <v>-181000</v>
      </c>
      <c r="C260" s="15">
        <v>-264000</v>
      </c>
      <c r="D260" s="13"/>
    </row>
    <row r="261" spans="1:4" x14ac:dyDescent="0.2">
      <c r="A261" s="5" t="s">
        <v>1937</v>
      </c>
      <c r="B261" s="15">
        <v>-205000</v>
      </c>
      <c r="C261" s="15">
        <v>-205000</v>
      </c>
      <c r="D261" s="13"/>
    </row>
    <row r="262" spans="1:4" x14ac:dyDescent="0.2">
      <c r="A262" s="5" t="s">
        <v>1938</v>
      </c>
      <c r="B262" s="15">
        <v>-150000</v>
      </c>
      <c r="C262" s="15">
        <v>-53000</v>
      </c>
      <c r="D262" s="13"/>
    </row>
    <row r="263" spans="1:4" x14ac:dyDescent="0.2">
      <c r="A263" s="5" t="s">
        <v>1939</v>
      </c>
      <c r="B263" s="15">
        <v>-35000</v>
      </c>
      <c r="C263" s="15">
        <v>-27000</v>
      </c>
      <c r="D263" s="13"/>
    </row>
    <row r="264" spans="1:4" x14ac:dyDescent="0.2">
      <c r="A264" s="5" t="s">
        <v>1940</v>
      </c>
      <c r="B264" s="15">
        <v>-18000</v>
      </c>
      <c r="C264" s="15">
        <v>-20000</v>
      </c>
      <c r="D264" s="13"/>
    </row>
    <row r="265" spans="1:4" x14ac:dyDescent="0.2">
      <c r="A265" s="5" t="s">
        <v>1941</v>
      </c>
      <c r="B265" s="15">
        <v>-27000</v>
      </c>
      <c r="C265" s="15">
        <v>-27000</v>
      </c>
      <c r="D265" s="13"/>
    </row>
    <row r="266" spans="1:4" x14ac:dyDescent="0.2">
      <c r="A266" s="5" t="s">
        <v>1942</v>
      </c>
      <c r="B266" s="15">
        <v>133000</v>
      </c>
      <c r="C266" s="15">
        <v>45000</v>
      </c>
      <c r="D266" s="13"/>
    </row>
    <row r="267" spans="1:4" x14ac:dyDescent="0.2">
      <c r="A267" s="5" t="s">
        <v>1943</v>
      </c>
      <c r="B267" s="15">
        <v>-243000</v>
      </c>
      <c r="C267" s="15">
        <v>-214000</v>
      </c>
      <c r="D267" s="13"/>
    </row>
    <row r="268" spans="1:4" x14ac:dyDescent="0.2">
      <c r="A268" s="5" t="s">
        <v>1944</v>
      </c>
      <c r="B268" s="15">
        <v>-105000</v>
      </c>
      <c r="C268" s="15">
        <v>-23000</v>
      </c>
      <c r="D268" s="13"/>
    </row>
    <row r="269" spans="1:4" x14ac:dyDescent="0.2">
      <c r="A269" s="5" t="s">
        <v>1945</v>
      </c>
      <c r="B269" s="15">
        <v>-226000</v>
      </c>
      <c r="C269" s="15">
        <v>-319000</v>
      </c>
      <c r="D269" s="13"/>
    </row>
    <row r="270" spans="1:4" x14ac:dyDescent="0.2">
      <c r="A270" s="5" t="s">
        <v>1946</v>
      </c>
      <c r="B270" s="15">
        <v>-190000</v>
      </c>
      <c r="C270" s="15">
        <v>-162000</v>
      </c>
      <c r="D270" s="13"/>
    </row>
    <row r="271" spans="1:4" x14ac:dyDescent="0.2">
      <c r="A271" s="5" t="s">
        <v>1947</v>
      </c>
      <c r="B271" s="15">
        <v>250000</v>
      </c>
      <c r="C271" s="15">
        <v>286000</v>
      </c>
      <c r="D271" s="13"/>
    </row>
    <row r="272" spans="1:4" x14ac:dyDescent="0.2">
      <c r="A272" s="5" t="s">
        <v>1948</v>
      </c>
      <c r="B272" s="15">
        <v>-215000</v>
      </c>
      <c r="C272" s="15">
        <v>-210000</v>
      </c>
      <c r="D272" s="13"/>
    </row>
    <row r="273" spans="1:4" x14ac:dyDescent="0.2">
      <c r="A273" s="5" t="s">
        <v>1949</v>
      </c>
      <c r="B273" s="15">
        <v>200000</v>
      </c>
      <c r="C273" s="15">
        <v>127000</v>
      </c>
      <c r="D273" s="13"/>
    </row>
    <row r="274" spans="1:4" x14ac:dyDescent="0.2">
      <c r="A274" s="5" t="s">
        <v>1950</v>
      </c>
      <c r="B274" s="15">
        <v>122000</v>
      </c>
      <c r="C274" s="15">
        <v>139000</v>
      </c>
      <c r="D274" s="13"/>
    </row>
    <row r="275" spans="1:4" x14ac:dyDescent="0.2">
      <c r="A275" s="5" t="s">
        <v>1951</v>
      </c>
      <c r="B275" s="15">
        <v>207000</v>
      </c>
      <c r="C275" s="15">
        <v>215000</v>
      </c>
      <c r="D275" s="13"/>
    </row>
    <row r="276" spans="1:4" x14ac:dyDescent="0.2">
      <c r="A276" s="5" t="s">
        <v>1952</v>
      </c>
      <c r="B276" s="15">
        <v>180000</v>
      </c>
      <c r="C276" s="15">
        <v>265000</v>
      </c>
      <c r="D276" s="13"/>
    </row>
    <row r="277" spans="1:4" x14ac:dyDescent="0.2">
      <c r="A277" s="5" t="s">
        <v>1953</v>
      </c>
      <c r="B277" s="15">
        <v>-185000</v>
      </c>
      <c r="C277" s="15">
        <v>-105000</v>
      </c>
      <c r="D277" s="13"/>
    </row>
    <row r="278" spans="1:4" x14ac:dyDescent="0.2">
      <c r="A278" s="5" t="s">
        <v>1954</v>
      </c>
      <c r="B278" s="15">
        <v>-131000</v>
      </c>
      <c r="C278" s="15">
        <v>-131000</v>
      </c>
      <c r="D278" s="13"/>
    </row>
    <row r="279" spans="1:4" x14ac:dyDescent="0.2">
      <c r="A279" s="5" t="s">
        <v>1955</v>
      </c>
      <c r="B279" s="15">
        <v>183000</v>
      </c>
      <c r="C279" s="15">
        <v>237000</v>
      </c>
      <c r="D279" s="13"/>
    </row>
    <row r="280" spans="1:4" x14ac:dyDescent="0.2">
      <c r="A280" s="5" t="s">
        <v>1956</v>
      </c>
      <c r="B280" s="15">
        <v>192000</v>
      </c>
      <c r="C280" s="15">
        <v>111000</v>
      </c>
      <c r="D280" s="13"/>
    </row>
    <row r="281" spans="1:4" x14ac:dyDescent="0.2">
      <c r="A281" s="5" t="s">
        <v>1957</v>
      </c>
      <c r="B281" s="15">
        <v>185000</v>
      </c>
      <c r="C281" s="15">
        <v>190000</v>
      </c>
      <c r="D281" s="13"/>
    </row>
    <row r="282" spans="1:4" x14ac:dyDescent="0.2">
      <c r="A282" s="5" t="s">
        <v>1958</v>
      </c>
      <c r="B282" s="15">
        <v>-224000</v>
      </c>
      <c r="C282" s="15">
        <v>-237000</v>
      </c>
      <c r="D282" s="13"/>
    </row>
    <row r="283" spans="1:4" x14ac:dyDescent="0.2">
      <c r="A283" s="5" t="s">
        <v>1959</v>
      </c>
      <c r="B283" s="15">
        <v>-49000</v>
      </c>
      <c r="C283" s="15">
        <v>50000</v>
      </c>
      <c r="D283" s="13"/>
    </row>
    <row r="284" spans="1:4" x14ac:dyDescent="0.2">
      <c r="A284" s="5" t="s">
        <v>1960</v>
      </c>
      <c r="B284" s="15">
        <v>-178000</v>
      </c>
      <c r="C284" s="15">
        <v>-188000</v>
      </c>
      <c r="D284" s="13"/>
    </row>
    <row r="285" spans="1:4" x14ac:dyDescent="0.2">
      <c r="A285" s="5" t="s">
        <v>1961</v>
      </c>
      <c r="B285" s="15">
        <v>185000</v>
      </c>
      <c r="C285" s="15">
        <v>87000</v>
      </c>
      <c r="D285" s="13"/>
    </row>
    <row r="286" spans="1:4" x14ac:dyDescent="0.2">
      <c r="A286" s="5" t="s">
        <v>1962</v>
      </c>
      <c r="B286" s="15">
        <v>-78000</v>
      </c>
      <c r="C286" s="15">
        <v>-12000</v>
      </c>
      <c r="D286" s="13"/>
    </row>
    <row r="287" spans="1:4" x14ac:dyDescent="0.2">
      <c r="A287" s="5" t="s">
        <v>1963</v>
      </c>
      <c r="B287" s="15">
        <v>-74000</v>
      </c>
      <c r="C287" s="15">
        <v>-144000</v>
      </c>
      <c r="D287" s="13"/>
    </row>
    <row r="288" spans="1:4" x14ac:dyDescent="0.2">
      <c r="A288" s="5" t="s">
        <v>1964</v>
      </c>
      <c r="B288" s="15">
        <v>-175000</v>
      </c>
      <c r="C288" s="15">
        <v>-88000</v>
      </c>
      <c r="D288" s="13"/>
    </row>
    <row r="289" spans="1:4" x14ac:dyDescent="0.2">
      <c r="A289" s="5" t="s">
        <v>1965</v>
      </c>
      <c r="B289" s="15">
        <v>198000</v>
      </c>
      <c r="C289" s="15">
        <v>99000</v>
      </c>
      <c r="D289" s="13"/>
    </row>
    <row r="290" spans="1:4" x14ac:dyDescent="0.2">
      <c r="A290" s="5" t="s">
        <v>1966</v>
      </c>
      <c r="B290" s="15">
        <v>138000</v>
      </c>
      <c r="C290" s="15">
        <v>138000</v>
      </c>
      <c r="D290" s="13"/>
    </row>
    <row r="291" spans="1:4" x14ac:dyDescent="0.2">
      <c r="A291" s="5" t="s">
        <v>1967</v>
      </c>
      <c r="B291" s="15">
        <v>-228000</v>
      </c>
      <c r="C291" s="15">
        <v>-228000</v>
      </c>
      <c r="D291" s="13"/>
    </row>
    <row r="292" spans="1:4" x14ac:dyDescent="0.2">
      <c r="A292" s="5" t="s">
        <v>1968</v>
      </c>
      <c r="B292" s="15">
        <v>-77000</v>
      </c>
      <c r="C292" s="15">
        <v>-119000</v>
      </c>
      <c r="D292" s="13"/>
    </row>
    <row r="293" spans="1:4" x14ac:dyDescent="0.2">
      <c r="A293" s="5" t="s">
        <v>1969</v>
      </c>
      <c r="B293" s="15">
        <v>137000</v>
      </c>
      <c r="C293" s="15">
        <v>165000</v>
      </c>
      <c r="D293" s="13"/>
    </row>
    <row r="294" spans="1:4" x14ac:dyDescent="0.2">
      <c r="A294" s="5" t="s">
        <v>1970</v>
      </c>
      <c r="B294" s="15">
        <v>70000</v>
      </c>
      <c r="C294" s="15">
        <v>70000</v>
      </c>
      <c r="D294" s="13"/>
    </row>
    <row r="295" spans="1:4" x14ac:dyDescent="0.2">
      <c r="A295" s="5" t="s">
        <v>1971</v>
      </c>
      <c r="B295" s="15">
        <v>190000</v>
      </c>
      <c r="C295" s="15">
        <v>190000</v>
      </c>
      <c r="D295" s="13"/>
    </row>
    <row r="296" spans="1:4" x14ac:dyDescent="0.2">
      <c r="A296" s="5" t="s">
        <v>1972</v>
      </c>
      <c r="B296" s="15">
        <v>-184000</v>
      </c>
      <c r="C296" s="15">
        <v>-123000</v>
      </c>
      <c r="D296" s="13"/>
    </row>
    <row r="297" spans="1:4" x14ac:dyDescent="0.2">
      <c r="A297" s="5" t="s">
        <v>1973</v>
      </c>
      <c r="B297" s="15">
        <v>-55000</v>
      </c>
      <c r="C297" s="15">
        <v>-55000</v>
      </c>
      <c r="D297" s="13"/>
    </row>
    <row r="298" spans="1:4" x14ac:dyDescent="0.2">
      <c r="A298" s="5" t="s">
        <v>1974</v>
      </c>
      <c r="B298" s="15">
        <v>69000</v>
      </c>
      <c r="C298" s="15">
        <v>116000</v>
      </c>
      <c r="D298" s="13"/>
    </row>
    <row r="299" spans="1:4" x14ac:dyDescent="0.2">
      <c r="A299" s="5" t="s">
        <v>1975</v>
      </c>
      <c r="B299" s="15">
        <v>37000</v>
      </c>
      <c r="C299" s="15">
        <v>-42000</v>
      </c>
      <c r="D299" s="13"/>
    </row>
    <row r="300" spans="1:4" x14ac:dyDescent="0.2">
      <c r="A300" s="5" t="s">
        <v>1976</v>
      </c>
      <c r="B300" s="15">
        <v>41000</v>
      </c>
      <c r="C300" s="15">
        <v>78000</v>
      </c>
      <c r="D300" s="13"/>
    </row>
    <row r="301" spans="1:4" x14ac:dyDescent="0.2">
      <c r="A301" s="5" t="s">
        <v>1977</v>
      </c>
      <c r="B301" s="15">
        <v>175000</v>
      </c>
      <c r="C301" s="15">
        <v>119000</v>
      </c>
      <c r="D301" s="13"/>
    </row>
    <row r="302" spans="1:4" x14ac:dyDescent="0.2">
      <c r="A302" s="5" t="s">
        <v>1978</v>
      </c>
      <c r="B302" s="15">
        <v>170000</v>
      </c>
      <c r="C302" s="15">
        <v>109000</v>
      </c>
      <c r="D302" s="13"/>
    </row>
    <row r="303" spans="1:4" x14ac:dyDescent="0.2">
      <c r="A303" s="5" t="s">
        <v>1979</v>
      </c>
      <c r="B303" s="15">
        <v>40000</v>
      </c>
      <c r="C303" s="15">
        <v>40000</v>
      </c>
      <c r="D303" s="13"/>
    </row>
    <row r="304" spans="1:4" x14ac:dyDescent="0.2">
      <c r="A304" s="5" t="s">
        <v>1980</v>
      </c>
      <c r="B304" s="15">
        <v>45000</v>
      </c>
      <c r="C304" s="15">
        <v>45000</v>
      </c>
      <c r="D304" s="13"/>
    </row>
    <row r="305" spans="1:4" x14ac:dyDescent="0.2">
      <c r="A305" s="5" t="s">
        <v>1981</v>
      </c>
      <c r="B305" s="15">
        <v>-122000</v>
      </c>
      <c r="C305" s="15">
        <v>-122000</v>
      </c>
      <c r="D305" s="13"/>
    </row>
    <row r="306" spans="1:4" x14ac:dyDescent="0.2">
      <c r="A306" s="5" t="s">
        <v>1982</v>
      </c>
      <c r="B306" s="15">
        <v>-192000</v>
      </c>
      <c r="C306" s="15">
        <v>-192000</v>
      </c>
      <c r="D306" s="13"/>
    </row>
    <row r="307" spans="1:4" x14ac:dyDescent="0.2">
      <c r="A307" s="5" t="s">
        <v>1983</v>
      </c>
      <c r="B307" s="15">
        <v>-168000</v>
      </c>
      <c r="C307" s="15">
        <v>-117000</v>
      </c>
      <c r="D307" s="13"/>
    </row>
    <row r="308" spans="1:4" x14ac:dyDescent="0.2">
      <c r="A308" s="5" t="s">
        <v>1984</v>
      </c>
      <c r="B308" s="15">
        <v>25000</v>
      </c>
      <c r="C308" s="15">
        <v>-19000</v>
      </c>
      <c r="D308" s="13"/>
    </row>
    <row r="309" spans="1:4" x14ac:dyDescent="0.2">
      <c r="A309" s="5" t="s">
        <v>1985</v>
      </c>
      <c r="B309" s="15">
        <v>44000</v>
      </c>
      <c r="C309" s="15">
        <v>44000</v>
      </c>
      <c r="D309" s="13"/>
    </row>
    <row r="310" spans="1:4" x14ac:dyDescent="0.2">
      <c r="A310" s="5" t="s">
        <v>1986</v>
      </c>
      <c r="B310" s="15">
        <v>49000</v>
      </c>
      <c r="C310" s="15">
        <v>99000</v>
      </c>
      <c r="D310" s="13"/>
    </row>
    <row r="311" spans="1:4" x14ac:dyDescent="0.2">
      <c r="A311" s="5" t="s">
        <v>1987</v>
      </c>
      <c r="B311" s="15">
        <v>-246000</v>
      </c>
      <c r="C311" s="15">
        <v>-157000</v>
      </c>
      <c r="D311" s="13"/>
    </row>
    <row r="312" spans="1:4" x14ac:dyDescent="0.2">
      <c r="A312" s="5" t="s">
        <v>1988</v>
      </c>
      <c r="B312" s="15">
        <v>-3000</v>
      </c>
      <c r="C312" s="15">
        <v>-90000</v>
      </c>
      <c r="D312" s="13"/>
    </row>
    <row r="313" spans="1:4" x14ac:dyDescent="0.2">
      <c r="A313" s="5" t="s">
        <v>1989</v>
      </c>
      <c r="B313" s="15">
        <v>32000</v>
      </c>
      <c r="C313" s="15">
        <v>-68000</v>
      </c>
      <c r="D313" s="13"/>
    </row>
    <row r="314" spans="1:4" x14ac:dyDescent="0.2">
      <c r="A314" s="5" t="s">
        <v>1990</v>
      </c>
      <c r="B314" s="15">
        <v>169000</v>
      </c>
      <c r="C314" s="15">
        <v>169000</v>
      </c>
      <c r="D314" s="13"/>
    </row>
    <row r="315" spans="1:4" x14ac:dyDescent="0.2">
      <c r="A315" s="5" t="s">
        <v>1991</v>
      </c>
      <c r="B315" s="15">
        <v>-17000</v>
      </c>
      <c r="C315" s="15">
        <v>-53000</v>
      </c>
      <c r="D315" s="13"/>
    </row>
    <row r="316" spans="1:4" x14ac:dyDescent="0.2">
      <c r="A316" s="5" t="s">
        <v>1992</v>
      </c>
      <c r="B316" s="15">
        <v>34000</v>
      </c>
      <c r="C316" s="15">
        <v>34000</v>
      </c>
      <c r="D316" s="13"/>
    </row>
    <row r="317" spans="1:4" x14ac:dyDescent="0.2">
      <c r="A317" s="5" t="s">
        <v>1993</v>
      </c>
      <c r="B317" s="15">
        <v>-159000</v>
      </c>
      <c r="C317" s="15">
        <v>-64000</v>
      </c>
      <c r="D317" s="13"/>
    </row>
    <row r="318" spans="1:4" x14ac:dyDescent="0.2">
      <c r="A318" s="5" t="s">
        <v>1994</v>
      </c>
      <c r="B318" s="15">
        <v>-5000</v>
      </c>
      <c r="C318" s="15">
        <v>-14000</v>
      </c>
      <c r="D318" s="13"/>
    </row>
    <row r="319" spans="1:4" x14ac:dyDescent="0.2">
      <c r="A319" s="5" t="s">
        <v>1995</v>
      </c>
      <c r="B319" s="15">
        <v>221000</v>
      </c>
      <c r="C319" s="15">
        <v>145000</v>
      </c>
      <c r="D319" s="13"/>
    </row>
    <row r="320" spans="1:4" x14ac:dyDescent="0.2">
      <c r="A320" s="5" t="s">
        <v>1996</v>
      </c>
      <c r="B320" s="15">
        <v>-13000</v>
      </c>
      <c r="C320" s="15">
        <v>0</v>
      </c>
      <c r="D320" s="13"/>
    </row>
    <row r="321" spans="1:4" x14ac:dyDescent="0.2">
      <c r="A321" s="5" t="s">
        <v>1997</v>
      </c>
      <c r="B321" s="15">
        <v>-96000</v>
      </c>
      <c r="C321" s="15">
        <v>-132000</v>
      </c>
      <c r="D321" s="13"/>
    </row>
    <row r="322" spans="1:4" x14ac:dyDescent="0.2">
      <c r="A322" s="5" t="s">
        <v>1998</v>
      </c>
      <c r="B322" s="15">
        <v>88000</v>
      </c>
      <c r="C322" s="15">
        <v>133000</v>
      </c>
      <c r="D322" s="13"/>
    </row>
    <row r="323" spans="1:4" x14ac:dyDescent="0.2">
      <c r="A323" s="5" t="s">
        <v>1999</v>
      </c>
      <c r="B323" s="15">
        <v>25000</v>
      </c>
      <c r="C323" s="15">
        <v>112000</v>
      </c>
      <c r="D323" s="13"/>
    </row>
    <row r="324" spans="1:4" x14ac:dyDescent="0.2">
      <c r="A324" s="5" t="s">
        <v>2000</v>
      </c>
      <c r="B324" s="15">
        <v>-87000</v>
      </c>
      <c r="C324" s="15">
        <v>-70000</v>
      </c>
      <c r="D324" s="13"/>
    </row>
    <row r="325" spans="1:4" x14ac:dyDescent="0.2">
      <c r="A325" s="5" t="s">
        <v>2001</v>
      </c>
      <c r="B325" s="15">
        <v>-160000</v>
      </c>
      <c r="C325" s="15">
        <v>-160000</v>
      </c>
      <c r="D325" s="13"/>
    </row>
    <row r="326" spans="1:4" x14ac:dyDescent="0.2">
      <c r="A326" s="5" t="s">
        <v>2002</v>
      </c>
      <c r="B326" s="15">
        <v>19000</v>
      </c>
      <c r="C326" s="15">
        <v>19000</v>
      </c>
      <c r="D326" s="13"/>
    </row>
    <row r="327" spans="1:4" x14ac:dyDescent="0.2">
      <c r="A327" s="5" t="s">
        <v>2003</v>
      </c>
      <c r="B327" s="15">
        <v>-234000</v>
      </c>
      <c r="C327" s="15">
        <v>-209000</v>
      </c>
      <c r="D327" s="13"/>
    </row>
    <row r="328" spans="1:4" x14ac:dyDescent="0.2">
      <c r="A328" s="5" t="s">
        <v>2004</v>
      </c>
      <c r="B328" s="15">
        <v>152000</v>
      </c>
      <c r="C328" s="15">
        <v>202000</v>
      </c>
      <c r="D328" s="13"/>
    </row>
    <row r="329" spans="1:4" x14ac:dyDescent="0.2">
      <c r="A329" s="5" t="s">
        <v>2005</v>
      </c>
      <c r="B329" s="15">
        <v>73000</v>
      </c>
      <c r="C329" s="15">
        <v>-7000</v>
      </c>
      <c r="D329" s="13"/>
    </row>
    <row r="330" spans="1:4" x14ac:dyDescent="0.2">
      <c r="A330" s="5" t="s">
        <v>2006</v>
      </c>
      <c r="B330" s="15">
        <v>-34000</v>
      </c>
      <c r="C330" s="15">
        <v>-126000</v>
      </c>
      <c r="D330" s="13"/>
    </row>
    <row r="331" spans="1:4" x14ac:dyDescent="0.2">
      <c r="A331" s="5" t="s">
        <v>2007</v>
      </c>
      <c r="B331" s="15">
        <v>-9000</v>
      </c>
      <c r="C331" s="15">
        <v>-69000</v>
      </c>
      <c r="D331" s="13"/>
    </row>
    <row r="332" spans="1:4" x14ac:dyDescent="0.2">
      <c r="A332" s="5" t="s">
        <v>2008</v>
      </c>
      <c r="B332" s="15">
        <v>-135000</v>
      </c>
      <c r="C332" s="15">
        <v>-73000</v>
      </c>
      <c r="D332" s="13"/>
    </row>
    <row r="333" spans="1:4" x14ac:dyDescent="0.2">
      <c r="A333" s="5" t="s">
        <v>2009</v>
      </c>
      <c r="B333" s="15">
        <v>-200000</v>
      </c>
      <c r="C333" s="15">
        <v>-171000</v>
      </c>
      <c r="D333" s="13"/>
    </row>
    <row r="334" spans="1:4" x14ac:dyDescent="0.2">
      <c r="A334" s="5" t="s">
        <v>2010</v>
      </c>
      <c r="B334" s="15">
        <v>51000</v>
      </c>
      <c r="C334" s="15">
        <v>51000</v>
      </c>
      <c r="D334" s="13"/>
    </row>
    <row r="335" spans="1:4" x14ac:dyDescent="0.2">
      <c r="A335" s="5" t="s">
        <v>2011</v>
      </c>
      <c r="B335" s="15">
        <v>-141000</v>
      </c>
      <c r="C335" s="15">
        <v>-141000</v>
      </c>
      <c r="D335" s="13"/>
    </row>
    <row r="336" spans="1:4" x14ac:dyDescent="0.2">
      <c r="A336" s="5" t="s">
        <v>2012</v>
      </c>
      <c r="B336" s="15">
        <v>-3000</v>
      </c>
      <c r="C336" s="15">
        <v>-84000</v>
      </c>
      <c r="D336" s="13"/>
    </row>
    <row r="337" spans="1:4" x14ac:dyDescent="0.2">
      <c r="A337" s="5" t="s">
        <v>2013</v>
      </c>
      <c r="B337" s="15">
        <v>-92000</v>
      </c>
      <c r="C337" s="15">
        <v>-23000</v>
      </c>
      <c r="D337" s="13"/>
    </row>
    <row r="338" spans="1:4" x14ac:dyDescent="0.2">
      <c r="A338" s="5" t="s">
        <v>2014</v>
      </c>
      <c r="B338" s="15">
        <v>-13000</v>
      </c>
      <c r="C338" s="15">
        <v>-76000</v>
      </c>
      <c r="D338" s="13"/>
    </row>
    <row r="339" spans="1:4" x14ac:dyDescent="0.2">
      <c r="A339" s="5" t="s">
        <v>2015</v>
      </c>
      <c r="B339" s="15">
        <v>-237000</v>
      </c>
      <c r="C339" s="15">
        <v>-237000</v>
      </c>
      <c r="D339" s="13"/>
    </row>
    <row r="340" spans="1:4" x14ac:dyDescent="0.2">
      <c r="A340" s="5" t="s">
        <v>2016</v>
      </c>
      <c r="B340" s="15">
        <v>-44000</v>
      </c>
      <c r="C340" s="15">
        <v>-107000</v>
      </c>
      <c r="D340" s="13"/>
    </row>
    <row r="341" spans="1:4" x14ac:dyDescent="0.2">
      <c r="A341" s="5" t="s">
        <v>2017</v>
      </c>
      <c r="B341" s="15">
        <v>103000</v>
      </c>
      <c r="C341" s="15">
        <v>148000</v>
      </c>
      <c r="D341" s="13"/>
    </row>
    <row r="342" spans="1:4" x14ac:dyDescent="0.2">
      <c r="A342" s="5" t="s">
        <v>2018</v>
      </c>
      <c r="B342" s="15">
        <v>72000</v>
      </c>
      <c r="C342" s="15">
        <v>72000</v>
      </c>
      <c r="D342" s="13"/>
    </row>
    <row r="343" spans="1:4" x14ac:dyDescent="0.2">
      <c r="A343" s="5" t="s">
        <v>2019</v>
      </c>
      <c r="B343" s="15">
        <v>42000</v>
      </c>
      <c r="C343" s="15">
        <v>25000</v>
      </c>
      <c r="D343" s="13"/>
    </row>
    <row r="344" spans="1:4" x14ac:dyDescent="0.2">
      <c r="A344" s="5" t="s">
        <v>2020</v>
      </c>
      <c r="B344" s="15">
        <v>95000</v>
      </c>
      <c r="C344" s="15">
        <v>95000</v>
      </c>
      <c r="D344" s="13"/>
    </row>
    <row r="345" spans="1:4" x14ac:dyDescent="0.2">
      <c r="A345" s="5" t="s">
        <v>2021</v>
      </c>
      <c r="B345" s="15">
        <v>-86000</v>
      </c>
      <c r="C345" s="15">
        <v>-5000</v>
      </c>
      <c r="D345" s="13"/>
    </row>
    <row r="346" spans="1:4" x14ac:dyDescent="0.2">
      <c r="A346" s="5" t="s">
        <v>2022</v>
      </c>
      <c r="B346" s="15">
        <v>-97000</v>
      </c>
      <c r="C346" s="15">
        <v>-70000</v>
      </c>
      <c r="D346" s="13"/>
    </row>
    <row r="347" spans="1:4" x14ac:dyDescent="0.2">
      <c r="A347" s="5" t="s">
        <v>2023</v>
      </c>
      <c r="B347" s="15">
        <v>-31000</v>
      </c>
      <c r="C347" s="15">
        <v>18000</v>
      </c>
      <c r="D347" s="13"/>
    </row>
    <row r="348" spans="1:4" x14ac:dyDescent="0.2">
      <c r="A348" s="5" t="s">
        <v>2024</v>
      </c>
      <c r="B348" s="15">
        <v>137000</v>
      </c>
      <c r="C348" s="15">
        <v>42000</v>
      </c>
      <c r="D348" s="13"/>
    </row>
    <row r="349" spans="1:4" x14ac:dyDescent="0.2">
      <c r="A349" s="5" t="s">
        <v>2025</v>
      </c>
      <c r="B349" s="15">
        <v>244000</v>
      </c>
      <c r="C349" s="15">
        <v>197000</v>
      </c>
      <c r="D349" s="13"/>
    </row>
    <row r="350" spans="1:4" x14ac:dyDescent="0.2">
      <c r="A350" s="5" t="s">
        <v>2026</v>
      </c>
      <c r="B350" s="15">
        <v>-70000</v>
      </c>
      <c r="C350" s="15">
        <v>-70000</v>
      </c>
      <c r="D350" s="13"/>
    </row>
    <row r="351" spans="1:4" x14ac:dyDescent="0.2">
      <c r="A351" s="5" t="s">
        <v>2027</v>
      </c>
      <c r="B351" s="15">
        <v>-123000</v>
      </c>
      <c r="C351" s="15">
        <v>-179000</v>
      </c>
      <c r="D351" s="13"/>
    </row>
    <row r="352" spans="1:4" x14ac:dyDescent="0.2">
      <c r="A352" s="5" t="s">
        <v>2028</v>
      </c>
      <c r="B352" s="15">
        <v>-146000</v>
      </c>
      <c r="C352" s="15">
        <v>-146000</v>
      </c>
      <c r="D352" s="13"/>
    </row>
    <row r="353" spans="1:4" x14ac:dyDescent="0.2">
      <c r="A353" s="5" t="s">
        <v>2029</v>
      </c>
      <c r="B353" s="15">
        <v>99000</v>
      </c>
      <c r="C353" s="15">
        <v>129000</v>
      </c>
      <c r="D353" s="13"/>
    </row>
    <row r="354" spans="1:4" x14ac:dyDescent="0.2">
      <c r="A354" s="5" t="s">
        <v>2030</v>
      </c>
      <c r="B354" s="15">
        <v>-117000</v>
      </c>
      <c r="C354" s="15">
        <v>-145000</v>
      </c>
      <c r="D354" s="13"/>
    </row>
    <row r="355" spans="1:4" x14ac:dyDescent="0.2">
      <c r="A355" s="5" t="s">
        <v>2031</v>
      </c>
      <c r="B355" s="15">
        <v>45000</v>
      </c>
      <c r="C355" s="15">
        <v>45000</v>
      </c>
      <c r="D355" s="13"/>
    </row>
    <row r="356" spans="1:4" x14ac:dyDescent="0.2">
      <c r="A356" s="5" t="s">
        <v>2032</v>
      </c>
      <c r="B356" s="15">
        <v>-218000</v>
      </c>
      <c r="C356" s="15">
        <v>-212000</v>
      </c>
      <c r="D356" s="13"/>
    </row>
    <row r="357" spans="1:4" x14ac:dyDescent="0.2">
      <c r="A357" s="5" t="s">
        <v>2033</v>
      </c>
      <c r="B357" s="15">
        <v>12000</v>
      </c>
      <c r="C357" s="15">
        <v>-85000</v>
      </c>
      <c r="D357" s="13"/>
    </row>
    <row r="358" spans="1:4" x14ac:dyDescent="0.2">
      <c r="A358" s="5" t="s">
        <v>2034</v>
      </c>
      <c r="B358" s="15">
        <v>-159000</v>
      </c>
      <c r="C358" s="15">
        <v>-159000</v>
      </c>
      <c r="D358" s="13"/>
    </row>
    <row r="359" spans="1:4" x14ac:dyDescent="0.2">
      <c r="A359" s="5" t="s">
        <v>2035</v>
      </c>
      <c r="B359" s="15">
        <v>188000</v>
      </c>
      <c r="C359" s="15">
        <v>234000</v>
      </c>
      <c r="D359" s="13"/>
    </row>
    <row r="360" spans="1:4" x14ac:dyDescent="0.2">
      <c r="A360" s="5" t="s">
        <v>2036</v>
      </c>
      <c r="B360" s="15">
        <v>45000</v>
      </c>
      <c r="C360" s="15">
        <v>128000</v>
      </c>
      <c r="D360" s="13"/>
    </row>
    <row r="361" spans="1:4" x14ac:dyDescent="0.2">
      <c r="A361" s="5" t="s">
        <v>2037</v>
      </c>
      <c r="B361" s="15">
        <v>-150000</v>
      </c>
      <c r="C361" s="15">
        <v>-162000</v>
      </c>
      <c r="D361" s="13"/>
    </row>
    <row r="362" spans="1:4" x14ac:dyDescent="0.2">
      <c r="A362" s="5" t="s">
        <v>2038</v>
      </c>
      <c r="B362" s="15">
        <v>-55000</v>
      </c>
      <c r="C362" s="15">
        <v>-67000</v>
      </c>
      <c r="D362" s="13"/>
    </row>
    <row r="363" spans="1:4" x14ac:dyDescent="0.2">
      <c r="A363" s="5" t="s">
        <v>2039</v>
      </c>
      <c r="B363" s="15">
        <v>-48000</v>
      </c>
      <c r="C363" s="15">
        <v>-80000</v>
      </c>
      <c r="D363" s="13"/>
    </row>
    <row r="364" spans="1:4" x14ac:dyDescent="0.2">
      <c r="A364" s="5" t="s">
        <v>2040</v>
      </c>
      <c r="B364" s="15">
        <v>-233000</v>
      </c>
      <c r="C364" s="15">
        <v>-153000</v>
      </c>
      <c r="D364" s="13"/>
    </row>
    <row r="365" spans="1:4" x14ac:dyDescent="0.2">
      <c r="A365" s="5" t="s">
        <v>2041</v>
      </c>
      <c r="B365" s="15">
        <v>-139000</v>
      </c>
      <c r="C365" s="15">
        <v>-199000</v>
      </c>
      <c r="D365" s="13"/>
    </row>
    <row r="366" spans="1:4" x14ac:dyDescent="0.2">
      <c r="A366" s="5" t="s">
        <v>2042</v>
      </c>
      <c r="B366" s="15">
        <v>161000</v>
      </c>
      <c r="C366" s="15">
        <v>123000</v>
      </c>
      <c r="D366" s="13"/>
    </row>
    <row r="367" spans="1:4" x14ac:dyDescent="0.2">
      <c r="A367" s="5" t="s">
        <v>2043</v>
      </c>
      <c r="B367" s="15">
        <v>-185000</v>
      </c>
      <c r="C367" s="15">
        <v>-275000</v>
      </c>
      <c r="D367" s="13"/>
    </row>
    <row r="368" spans="1:4" x14ac:dyDescent="0.2">
      <c r="A368" s="5" t="s">
        <v>2044</v>
      </c>
      <c r="B368" s="15">
        <v>148000</v>
      </c>
      <c r="C368" s="15">
        <v>148000</v>
      </c>
      <c r="D368" s="13"/>
    </row>
    <row r="369" spans="1:4" x14ac:dyDescent="0.2">
      <c r="A369" s="5" t="s">
        <v>2045</v>
      </c>
      <c r="B369" s="15">
        <v>-231000</v>
      </c>
      <c r="C369" s="15">
        <v>-237000</v>
      </c>
      <c r="D369" s="13"/>
    </row>
    <row r="370" spans="1:4" x14ac:dyDescent="0.2">
      <c r="A370" s="5" t="s">
        <v>2046</v>
      </c>
      <c r="B370" s="15">
        <v>-130000</v>
      </c>
      <c r="C370" s="15">
        <v>-130000</v>
      </c>
      <c r="D370" s="13"/>
    </row>
    <row r="371" spans="1:4" x14ac:dyDescent="0.2">
      <c r="A371" s="5" t="s">
        <v>2047</v>
      </c>
      <c r="B371" s="15">
        <v>147000</v>
      </c>
      <c r="C371" s="15">
        <v>147000</v>
      </c>
      <c r="D371" s="13"/>
    </row>
    <row r="372" spans="1:4" x14ac:dyDescent="0.2">
      <c r="A372" s="5" t="s">
        <v>2048</v>
      </c>
      <c r="B372" s="15">
        <v>3000</v>
      </c>
      <c r="C372" s="15">
        <v>83000</v>
      </c>
      <c r="D372" s="13"/>
    </row>
    <row r="373" spans="1:4" x14ac:dyDescent="0.2">
      <c r="A373" s="5" t="s">
        <v>2049</v>
      </c>
      <c r="B373" s="15">
        <v>-105000</v>
      </c>
      <c r="C373" s="15">
        <v>-161000</v>
      </c>
      <c r="D373" s="13"/>
    </row>
    <row r="374" spans="1:4" x14ac:dyDescent="0.2">
      <c r="A374" s="5" t="s">
        <v>2050</v>
      </c>
      <c r="B374" s="15">
        <v>-56000</v>
      </c>
      <c r="C374" s="15">
        <v>26000</v>
      </c>
      <c r="D374" s="13"/>
    </row>
    <row r="375" spans="1:4" x14ac:dyDescent="0.2">
      <c r="A375" s="5" t="s">
        <v>2051</v>
      </c>
      <c r="B375" s="15">
        <v>-142000</v>
      </c>
      <c r="C375" s="15">
        <v>-91000</v>
      </c>
      <c r="D375" s="13"/>
    </row>
    <row r="376" spans="1:4" x14ac:dyDescent="0.2">
      <c r="A376" s="5" t="s">
        <v>2052</v>
      </c>
      <c r="B376" s="15">
        <v>34000</v>
      </c>
      <c r="C376" s="15">
        <v>6000</v>
      </c>
      <c r="D376" s="13"/>
    </row>
    <row r="377" spans="1:4" x14ac:dyDescent="0.2">
      <c r="A377" s="5" t="s">
        <v>2053</v>
      </c>
      <c r="B377" s="15">
        <v>-168000</v>
      </c>
      <c r="C377" s="15">
        <v>-86000</v>
      </c>
      <c r="D377" s="13"/>
    </row>
    <row r="378" spans="1:4" x14ac:dyDescent="0.2">
      <c r="A378" s="5" t="s">
        <v>2054</v>
      </c>
      <c r="B378" s="15">
        <v>-53000</v>
      </c>
      <c r="C378" s="15">
        <v>-53000</v>
      </c>
      <c r="D378" s="13"/>
    </row>
    <row r="379" spans="1:4" x14ac:dyDescent="0.2">
      <c r="A379" s="5" t="s">
        <v>2055</v>
      </c>
      <c r="B379" s="15">
        <v>-144000</v>
      </c>
      <c r="C379" s="15">
        <v>-194000</v>
      </c>
      <c r="D379" s="13"/>
    </row>
    <row r="380" spans="1:4" x14ac:dyDescent="0.2">
      <c r="A380" s="5" t="s">
        <v>2056</v>
      </c>
      <c r="B380" s="15">
        <v>-192000</v>
      </c>
      <c r="C380" s="15">
        <v>-175000</v>
      </c>
      <c r="D380" s="13"/>
    </row>
    <row r="381" spans="1:4" x14ac:dyDescent="0.2">
      <c r="A381" s="5" t="s">
        <v>2057</v>
      </c>
      <c r="B381" s="15">
        <v>-27000</v>
      </c>
      <c r="C381" s="15">
        <v>-95000</v>
      </c>
      <c r="D381" s="13"/>
    </row>
    <row r="382" spans="1:4" x14ac:dyDescent="0.2">
      <c r="A382" s="5" t="s">
        <v>2058</v>
      </c>
      <c r="B382" s="15">
        <v>159000</v>
      </c>
      <c r="C382" s="15">
        <v>163000</v>
      </c>
      <c r="D382" s="13"/>
    </row>
    <row r="383" spans="1:4" x14ac:dyDescent="0.2">
      <c r="A383" s="5" t="s">
        <v>2059</v>
      </c>
      <c r="B383" s="15">
        <v>-68000</v>
      </c>
      <c r="C383" s="15">
        <v>-95000</v>
      </c>
      <c r="D383" s="13"/>
    </row>
    <row r="384" spans="1:4" x14ac:dyDescent="0.2">
      <c r="A384" s="5" t="s">
        <v>2060</v>
      </c>
      <c r="B384" s="15">
        <v>172000</v>
      </c>
      <c r="C384" s="15">
        <v>133000</v>
      </c>
      <c r="D384" s="13"/>
    </row>
    <row r="385" spans="1:4" x14ac:dyDescent="0.2">
      <c r="A385" s="5" t="s">
        <v>2061</v>
      </c>
      <c r="B385" s="15">
        <v>30000</v>
      </c>
      <c r="C385" s="15">
        <v>1000</v>
      </c>
      <c r="D385" s="13"/>
    </row>
    <row r="386" spans="1:4" x14ac:dyDescent="0.2">
      <c r="A386" s="5" t="s">
        <v>2062</v>
      </c>
      <c r="B386" s="15">
        <v>227000</v>
      </c>
      <c r="C386" s="15">
        <v>216000</v>
      </c>
      <c r="D386" s="13"/>
    </row>
    <row r="387" spans="1:4" x14ac:dyDescent="0.2">
      <c r="A387" s="5" t="s">
        <v>2063</v>
      </c>
      <c r="B387" s="15">
        <v>-196000</v>
      </c>
      <c r="C387" s="15">
        <v>-196000</v>
      </c>
      <c r="D387" s="13"/>
    </row>
    <row r="388" spans="1:4" x14ac:dyDescent="0.2">
      <c r="A388" s="5" t="s">
        <v>2064</v>
      </c>
      <c r="B388" s="15">
        <v>168000</v>
      </c>
      <c r="C388" s="15">
        <v>68000</v>
      </c>
      <c r="D388" s="13"/>
    </row>
    <row r="389" spans="1:4" x14ac:dyDescent="0.2">
      <c r="A389" s="5" t="s">
        <v>2065</v>
      </c>
      <c r="B389" s="15">
        <v>64000</v>
      </c>
      <c r="C389" s="15">
        <v>47000</v>
      </c>
      <c r="D389" s="13"/>
    </row>
    <row r="390" spans="1:4" x14ac:dyDescent="0.2">
      <c r="A390" s="5" t="s">
        <v>2066</v>
      </c>
      <c r="B390" s="15">
        <v>245000</v>
      </c>
      <c r="C390" s="15">
        <v>328000</v>
      </c>
      <c r="D390" s="13"/>
    </row>
    <row r="391" spans="1:4" x14ac:dyDescent="0.2">
      <c r="A391" s="5" t="s">
        <v>2067</v>
      </c>
      <c r="B391" s="15">
        <v>-108000</v>
      </c>
      <c r="C391" s="15">
        <v>-196000</v>
      </c>
      <c r="D391" s="13"/>
    </row>
    <row r="392" spans="1:4" x14ac:dyDescent="0.2">
      <c r="A392" s="5" t="s">
        <v>2068</v>
      </c>
      <c r="B392" s="15">
        <v>242000</v>
      </c>
      <c r="C392" s="15">
        <v>300000</v>
      </c>
      <c r="D392" s="13"/>
    </row>
    <row r="393" spans="1:4" x14ac:dyDescent="0.2">
      <c r="A393" s="5" t="s">
        <v>2069</v>
      </c>
      <c r="B393" s="15">
        <v>-3000</v>
      </c>
      <c r="C393" s="15">
        <v>5000</v>
      </c>
      <c r="D393" s="13"/>
    </row>
    <row r="394" spans="1:4" x14ac:dyDescent="0.2">
      <c r="A394" s="5" t="s">
        <v>2070</v>
      </c>
      <c r="B394" s="15">
        <v>110000</v>
      </c>
      <c r="C394" s="15">
        <v>28000</v>
      </c>
      <c r="D394" s="13"/>
    </row>
    <row r="395" spans="1:4" x14ac:dyDescent="0.2">
      <c r="A395" s="5" t="s">
        <v>2071</v>
      </c>
      <c r="B395" s="15">
        <v>-116000</v>
      </c>
      <c r="C395" s="15">
        <v>-58000</v>
      </c>
      <c r="D395" s="13"/>
    </row>
    <row r="396" spans="1:4" x14ac:dyDescent="0.2">
      <c r="A396" s="5" t="s">
        <v>2072</v>
      </c>
      <c r="B396" s="15">
        <v>-78000</v>
      </c>
      <c r="C396" s="15">
        <v>-89000</v>
      </c>
      <c r="D396" s="13"/>
    </row>
    <row r="397" spans="1:4" x14ac:dyDescent="0.2">
      <c r="A397" s="5" t="s">
        <v>2073</v>
      </c>
      <c r="B397" s="15">
        <v>162000</v>
      </c>
      <c r="C397" s="15">
        <v>246000</v>
      </c>
      <c r="D397" s="13"/>
    </row>
    <row r="398" spans="1:4" x14ac:dyDescent="0.2">
      <c r="A398" s="5" t="s">
        <v>2074</v>
      </c>
      <c r="B398" s="15">
        <v>107000</v>
      </c>
      <c r="C398" s="15">
        <v>199000</v>
      </c>
      <c r="D398" s="13"/>
    </row>
    <row r="399" spans="1:4" x14ac:dyDescent="0.2">
      <c r="A399" s="5" t="s">
        <v>2075</v>
      </c>
      <c r="B399" s="15">
        <v>-138000</v>
      </c>
      <c r="C399" s="15">
        <v>-74000</v>
      </c>
      <c r="D399" s="13"/>
    </row>
    <row r="400" spans="1:4" x14ac:dyDescent="0.2">
      <c r="A400" s="5" t="s">
        <v>2076</v>
      </c>
      <c r="B400" s="15">
        <v>200000</v>
      </c>
      <c r="C400" s="15">
        <v>200000</v>
      </c>
      <c r="D400" s="13"/>
    </row>
    <row r="401" spans="1:4" x14ac:dyDescent="0.2">
      <c r="A401" s="5" t="s">
        <v>2077</v>
      </c>
      <c r="B401" s="15">
        <v>-218000</v>
      </c>
      <c r="C401" s="15">
        <v>-201000</v>
      </c>
      <c r="D401" s="13"/>
    </row>
    <row r="402" spans="1:4" x14ac:dyDescent="0.2">
      <c r="A402" s="5" t="s">
        <v>2078</v>
      </c>
      <c r="B402" s="15">
        <v>137000</v>
      </c>
      <c r="C402" s="15">
        <v>169000</v>
      </c>
      <c r="D402" s="13"/>
    </row>
    <row r="403" spans="1:4" x14ac:dyDescent="0.2">
      <c r="A403" s="5" t="s">
        <v>2079</v>
      </c>
      <c r="B403" s="15">
        <v>-169000</v>
      </c>
      <c r="C403" s="15">
        <v>-169000</v>
      </c>
      <c r="D403" s="13"/>
    </row>
    <row r="404" spans="1:4" x14ac:dyDescent="0.2">
      <c r="A404" s="5" t="s">
        <v>2080</v>
      </c>
      <c r="B404" s="15">
        <v>158000</v>
      </c>
      <c r="C404" s="15">
        <v>102000</v>
      </c>
      <c r="D404" s="13"/>
    </row>
    <row r="405" spans="1:4" x14ac:dyDescent="0.2">
      <c r="A405" s="5" t="s">
        <v>2081</v>
      </c>
      <c r="B405" s="15">
        <v>42000</v>
      </c>
      <c r="C405" s="15">
        <v>55000</v>
      </c>
      <c r="D405" s="13"/>
    </row>
    <row r="406" spans="1:4" x14ac:dyDescent="0.2">
      <c r="A406" s="5" t="s">
        <v>2082</v>
      </c>
      <c r="B406" s="15">
        <v>-48000</v>
      </c>
      <c r="C406" s="15">
        <v>-48000</v>
      </c>
      <c r="D406" s="13"/>
    </row>
    <row r="407" spans="1:4" x14ac:dyDescent="0.2">
      <c r="A407" s="5" t="s">
        <v>2083</v>
      </c>
      <c r="B407" s="15">
        <v>-42000</v>
      </c>
      <c r="C407" s="15">
        <v>42000</v>
      </c>
      <c r="D407" s="13"/>
    </row>
    <row r="408" spans="1:4" x14ac:dyDescent="0.2">
      <c r="A408" s="5" t="s">
        <v>2084</v>
      </c>
      <c r="B408" s="15">
        <v>-174000</v>
      </c>
      <c r="C408" s="15">
        <v>-138000</v>
      </c>
      <c r="D408" s="13"/>
    </row>
    <row r="409" spans="1:4" x14ac:dyDescent="0.2">
      <c r="A409" s="5" t="s">
        <v>2085</v>
      </c>
      <c r="B409" s="15">
        <v>226000</v>
      </c>
      <c r="C409" s="15">
        <v>140000</v>
      </c>
      <c r="D409" s="13"/>
    </row>
    <row r="410" spans="1:4" x14ac:dyDescent="0.2">
      <c r="A410" s="5" t="s">
        <v>2086</v>
      </c>
      <c r="B410" s="15">
        <v>8000</v>
      </c>
      <c r="C410" s="15">
        <v>-40000</v>
      </c>
      <c r="D410" s="13"/>
    </row>
    <row r="411" spans="1:4" x14ac:dyDescent="0.2">
      <c r="A411" s="5" t="s">
        <v>2087</v>
      </c>
      <c r="B411" s="15">
        <v>235000</v>
      </c>
      <c r="C411" s="15">
        <v>292000</v>
      </c>
      <c r="D411" s="13"/>
    </row>
    <row r="412" spans="1:4" x14ac:dyDescent="0.2">
      <c r="A412" s="5" t="s">
        <v>2088</v>
      </c>
      <c r="B412" s="15">
        <v>235000</v>
      </c>
      <c r="C412" s="15">
        <v>244000</v>
      </c>
      <c r="D412" s="13"/>
    </row>
    <row r="413" spans="1:4" x14ac:dyDescent="0.2">
      <c r="A413" s="5" t="s">
        <v>2089</v>
      </c>
      <c r="B413" s="15">
        <v>-25000</v>
      </c>
      <c r="C413" s="15">
        <v>-25000</v>
      </c>
      <c r="D413" s="13"/>
    </row>
    <row r="414" spans="1:4" x14ac:dyDescent="0.2">
      <c r="A414" s="5" t="s">
        <v>2090</v>
      </c>
      <c r="B414" s="15">
        <v>22000</v>
      </c>
      <c r="C414" s="15">
        <v>120000</v>
      </c>
      <c r="D414" s="13"/>
    </row>
    <row r="415" spans="1:4" x14ac:dyDescent="0.2">
      <c r="A415" s="5" t="s">
        <v>2091</v>
      </c>
      <c r="B415" s="15">
        <v>-137000</v>
      </c>
      <c r="C415" s="15">
        <v>-93000</v>
      </c>
      <c r="D415" s="13"/>
    </row>
    <row r="416" spans="1:4" x14ac:dyDescent="0.2">
      <c r="A416" s="5" t="s">
        <v>2092</v>
      </c>
      <c r="B416" s="15">
        <v>-219000</v>
      </c>
      <c r="C416" s="15">
        <v>-138000</v>
      </c>
      <c r="D416" s="13"/>
    </row>
    <row r="417" spans="1:4" x14ac:dyDescent="0.2">
      <c r="A417" s="5" t="s">
        <v>2093</v>
      </c>
      <c r="B417" s="15">
        <v>121000</v>
      </c>
      <c r="C417" s="15">
        <v>43000</v>
      </c>
      <c r="D417" s="13"/>
    </row>
    <row r="418" spans="1:4" x14ac:dyDescent="0.2">
      <c r="A418" s="5" t="s">
        <v>2094</v>
      </c>
      <c r="B418" s="15">
        <v>-184000</v>
      </c>
      <c r="C418" s="15">
        <v>-242000</v>
      </c>
      <c r="D418" s="13"/>
    </row>
    <row r="419" spans="1:4" x14ac:dyDescent="0.2">
      <c r="A419" s="5" t="s">
        <v>2095</v>
      </c>
      <c r="B419" s="15">
        <v>29000</v>
      </c>
      <c r="C419" s="15">
        <v>29000</v>
      </c>
      <c r="D419" s="13"/>
    </row>
    <row r="420" spans="1:4" x14ac:dyDescent="0.2">
      <c r="A420" s="5" t="s">
        <v>2096</v>
      </c>
      <c r="B420" s="15">
        <v>32000</v>
      </c>
      <c r="C420" s="15">
        <v>108000</v>
      </c>
      <c r="D420" s="13"/>
    </row>
    <row r="421" spans="1:4" x14ac:dyDescent="0.2">
      <c r="A421" s="5" t="s">
        <v>2097</v>
      </c>
      <c r="B421" s="15">
        <v>-133000</v>
      </c>
      <c r="C421" s="15">
        <v>-133000</v>
      </c>
      <c r="D421" s="13"/>
    </row>
    <row r="422" spans="1:4" x14ac:dyDescent="0.2">
      <c r="A422" s="5" t="s">
        <v>2098</v>
      </c>
      <c r="B422" s="15">
        <v>-171000</v>
      </c>
      <c r="C422" s="15">
        <v>-255000</v>
      </c>
      <c r="D422" s="13"/>
    </row>
    <row r="423" spans="1:4" x14ac:dyDescent="0.2">
      <c r="A423" s="5" t="s">
        <v>2099</v>
      </c>
      <c r="B423" s="15">
        <v>118000</v>
      </c>
      <c r="C423" s="15">
        <v>24000</v>
      </c>
      <c r="D423" s="13"/>
    </row>
    <row r="424" spans="1:4" x14ac:dyDescent="0.2">
      <c r="A424" s="5" t="s">
        <v>2100</v>
      </c>
      <c r="B424" s="15">
        <v>-229000</v>
      </c>
      <c r="C424" s="15">
        <v>-325000</v>
      </c>
      <c r="D424" s="13"/>
    </row>
    <row r="425" spans="1:4" x14ac:dyDescent="0.2">
      <c r="A425" s="5" t="s">
        <v>2101</v>
      </c>
      <c r="B425" s="15">
        <v>34000</v>
      </c>
      <c r="C425" s="15">
        <v>83000</v>
      </c>
      <c r="D425" s="13"/>
    </row>
    <row r="426" spans="1:4" x14ac:dyDescent="0.2">
      <c r="A426" s="5" t="s">
        <v>2102</v>
      </c>
      <c r="B426" s="15">
        <v>183000</v>
      </c>
      <c r="C426" s="15">
        <v>206000</v>
      </c>
      <c r="D426" s="13"/>
    </row>
    <row r="427" spans="1:4" x14ac:dyDescent="0.2">
      <c r="A427" s="5" t="s">
        <v>2103</v>
      </c>
      <c r="B427" s="15">
        <v>-184000</v>
      </c>
      <c r="C427" s="15">
        <v>-195000</v>
      </c>
      <c r="D427" s="13"/>
    </row>
    <row r="428" spans="1:4" x14ac:dyDescent="0.2">
      <c r="A428" s="5" t="s">
        <v>2104</v>
      </c>
      <c r="B428" s="15">
        <v>45000</v>
      </c>
      <c r="C428" s="15">
        <v>135000</v>
      </c>
      <c r="D428" s="13"/>
    </row>
    <row r="429" spans="1:4" x14ac:dyDescent="0.2">
      <c r="A429" s="5" t="s">
        <v>2105</v>
      </c>
      <c r="B429" s="15">
        <v>-174000</v>
      </c>
      <c r="C429" s="15">
        <v>-106000</v>
      </c>
      <c r="D429" s="13"/>
    </row>
    <row r="430" spans="1:4" x14ac:dyDescent="0.2">
      <c r="A430" s="5" t="s">
        <v>2106</v>
      </c>
      <c r="B430" s="15">
        <v>158000</v>
      </c>
      <c r="C430" s="15">
        <v>158000</v>
      </c>
      <c r="D430" s="13"/>
    </row>
    <row r="431" spans="1:4" x14ac:dyDescent="0.2">
      <c r="A431" s="5" t="s">
        <v>2107</v>
      </c>
      <c r="B431" s="15">
        <v>-12000</v>
      </c>
      <c r="C431" s="15">
        <v>-29000</v>
      </c>
      <c r="D431" s="13"/>
    </row>
    <row r="432" spans="1:4" x14ac:dyDescent="0.2">
      <c r="A432" s="5" t="s">
        <v>2108</v>
      </c>
      <c r="B432" s="15">
        <v>-49000</v>
      </c>
      <c r="C432" s="15">
        <v>-92000</v>
      </c>
      <c r="D432" s="13"/>
    </row>
    <row r="433" spans="1:4" x14ac:dyDescent="0.2">
      <c r="A433" s="5" t="s">
        <v>2109</v>
      </c>
      <c r="B433" s="15">
        <v>201000</v>
      </c>
      <c r="C433" s="15">
        <v>157000</v>
      </c>
      <c r="D433" s="13"/>
    </row>
    <row r="434" spans="1:4" x14ac:dyDescent="0.2">
      <c r="A434" s="5" t="s">
        <v>2110</v>
      </c>
      <c r="B434" s="15">
        <v>191000</v>
      </c>
      <c r="C434" s="15">
        <v>256000</v>
      </c>
      <c r="D434" s="13"/>
    </row>
    <row r="435" spans="1:4" x14ac:dyDescent="0.2">
      <c r="A435" s="5" t="s">
        <v>2111</v>
      </c>
      <c r="B435" s="15">
        <v>-206000</v>
      </c>
      <c r="C435" s="15">
        <v>-129000</v>
      </c>
      <c r="D435" s="13"/>
    </row>
    <row r="436" spans="1:4" x14ac:dyDescent="0.2">
      <c r="A436" s="5" t="s">
        <v>2112</v>
      </c>
      <c r="B436" s="15">
        <v>124000</v>
      </c>
      <c r="C436" s="15">
        <v>124000</v>
      </c>
      <c r="D436" s="13"/>
    </row>
    <row r="437" spans="1:4" x14ac:dyDescent="0.2">
      <c r="A437" s="5" t="s">
        <v>2113</v>
      </c>
      <c r="B437" s="15">
        <v>-86000</v>
      </c>
      <c r="C437" s="15">
        <v>-105000</v>
      </c>
      <c r="D437" s="13"/>
    </row>
    <row r="438" spans="1:4" x14ac:dyDescent="0.2">
      <c r="A438" s="5" t="s">
        <v>2114</v>
      </c>
      <c r="B438" s="15">
        <v>57000</v>
      </c>
      <c r="C438" s="15">
        <v>94000</v>
      </c>
      <c r="D438" s="13"/>
    </row>
    <row r="439" spans="1:4" x14ac:dyDescent="0.2">
      <c r="A439" s="5" t="s">
        <v>2115</v>
      </c>
      <c r="B439" s="15">
        <v>-142000</v>
      </c>
      <c r="C439" s="15">
        <v>-210000</v>
      </c>
      <c r="D439" s="13"/>
    </row>
    <row r="440" spans="1:4" x14ac:dyDescent="0.2">
      <c r="A440" s="5" t="s">
        <v>2116</v>
      </c>
      <c r="B440" s="15">
        <v>-13000</v>
      </c>
      <c r="C440" s="15">
        <v>21000</v>
      </c>
      <c r="D440" s="13"/>
    </row>
    <row r="441" spans="1:4" x14ac:dyDescent="0.2">
      <c r="A441" s="5" t="s">
        <v>2117</v>
      </c>
      <c r="B441" s="15">
        <v>134000</v>
      </c>
      <c r="C441" s="15">
        <v>134000</v>
      </c>
      <c r="D441" s="13"/>
    </row>
    <row r="442" spans="1:4" x14ac:dyDescent="0.2">
      <c r="A442" s="5" t="s">
        <v>2118</v>
      </c>
      <c r="B442" s="15">
        <v>147000</v>
      </c>
      <c r="C442" s="15">
        <v>237000</v>
      </c>
      <c r="D442" s="13"/>
    </row>
    <row r="443" spans="1:4" x14ac:dyDescent="0.2">
      <c r="A443" s="5" t="s">
        <v>2119</v>
      </c>
      <c r="B443" s="15">
        <v>-51000</v>
      </c>
      <c r="C443" s="15">
        <v>-51000</v>
      </c>
      <c r="D443" s="13"/>
    </row>
    <row r="444" spans="1:4" x14ac:dyDescent="0.2">
      <c r="A444" s="5" t="s">
        <v>2120</v>
      </c>
      <c r="B444" s="15">
        <v>-237000</v>
      </c>
      <c r="C444" s="15">
        <v>-316000</v>
      </c>
      <c r="D444" s="13"/>
    </row>
    <row r="445" spans="1:4" x14ac:dyDescent="0.2">
      <c r="A445" s="5" t="s">
        <v>2121</v>
      </c>
      <c r="B445" s="15">
        <v>85000</v>
      </c>
      <c r="C445" s="15">
        <v>116000</v>
      </c>
      <c r="D445" s="13"/>
    </row>
    <row r="446" spans="1:4" x14ac:dyDescent="0.2">
      <c r="A446" s="5" t="s">
        <v>2122</v>
      </c>
      <c r="B446" s="15">
        <v>194000</v>
      </c>
      <c r="C446" s="15">
        <v>194000</v>
      </c>
      <c r="D446" s="13"/>
    </row>
    <row r="447" spans="1:4" x14ac:dyDescent="0.2">
      <c r="A447" s="5" t="s">
        <v>2123</v>
      </c>
      <c r="B447" s="15">
        <v>186000</v>
      </c>
      <c r="C447" s="15">
        <v>173000</v>
      </c>
      <c r="D447" s="13"/>
    </row>
    <row r="448" spans="1:4" x14ac:dyDescent="0.2">
      <c r="A448" s="5" t="s">
        <v>2124</v>
      </c>
      <c r="B448" s="15">
        <v>-34000</v>
      </c>
      <c r="C448" s="15">
        <v>-34000</v>
      </c>
      <c r="D448" s="13"/>
    </row>
    <row r="449" spans="1:4" x14ac:dyDescent="0.2">
      <c r="A449" s="5" t="s">
        <v>2125</v>
      </c>
      <c r="B449" s="15">
        <v>-182000</v>
      </c>
      <c r="C449" s="15">
        <v>-121000</v>
      </c>
      <c r="D449" s="13"/>
    </row>
    <row r="450" spans="1:4" x14ac:dyDescent="0.2">
      <c r="A450" s="5" t="s">
        <v>2126</v>
      </c>
      <c r="B450" s="15">
        <v>-6000</v>
      </c>
      <c r="C450" s="15">
        <v>93000</v>
      </c>
      <c r="D450" s="13"/>
    </row>
    <row r="451" spans="1:4" x14ac:dyDescent="0.2">
      <c r="A451" s="5" t="s">
        <v>2127</v>
      </c>
      <c r="B451" s="15">
        <v>218000</v>
      </c>
      <c r="C451" s="15">
        <v>253000</v>
      </c>
      <c r="D451" s="13"/>
    </row>
    <row r="452" spans="1:4" x14ac:dyDescent="0.2">
      <c r="A452" s="5" t="s">
        <v>2128</v>
      </c>
      <c r="B452" s="15">
        <v>107000</v>
      </c>
      <c r="C452" s="15">
        <v>108000</v>
      </c>
      <c r="D452" s="13"/>
    </row>
    <row r="453" spans="1:4" x14ac:dyDescent="0.2">
      <c r="A453" s="5" t="s">
        <v>2129</v>
      </c>
      <c r="B453" s="15">
        <v>-116000</v>
      </c>
      <c r="C453" s="15">
        <v>-116000</v>
      </c>
      <c r="D453" s="13"/>
    </row>
    <row r="454" spans="1:4" x14ac:dyDescent="0.2">
      <c r="A454" s="5" t="s">
        <v>2130</v>
      </c>
      <c r="B454" s="15">
        <v>245000</v>
      </c>
      <c r="C454" s="15">
        <v>224000</v>
      </c>
      <c r="D454" s="13"/>
    </row>
    <row r="455" spans="1:4" x14ac:dyDescent="0.2">
      <c r="A455" s="5" t="s">
        <v>2131</v>
      </c>
      <c r="B455" s="15">
        <v>-90000</v>
      </c>
      <c r="C455" s="15">
        <v>-177000</v>
      </c>
      <c r="D455" s="13"/>
    </row>
    <row r="456" spans="1:4" x14ac:dyDescent="0.2">
      <c r="A456" s="5" t="s">
        <v>2132</v>
      </c>
      <c r="B456" s="15">
        <v>127000</v>
      </c>
      <c r="C456" s="15">
        <v>112000</v>
      </c>
      <c r="D456" s="13"/>
    </row>
    <row r="457" spans="1:4" x14ac:dyDescent="0.2">
      <c r="A457" s="5" t="s">
        <v>2133</v>
      </c>
      <c r="B457" s="15">
        <v>-142000</v>
      </c>
      <c r="C457" s="15">
        <v>-174000</v>
      </c>
      <c r="D457" s="13"/>
    </row>
    <row r="458" spans="1:4" x14ac:dyDescent="0.2">
      <c r="A458" s="5" t="s">
        <v>2134</v>
      </c>
      <c r="B458" s="15">
        <v>225000</v>
      </c>
      <c r="C458" s="15">
        <v>235000</v>
      </c>
      <c r="D458" s="13"/>
    </row>
    <row r="459" spans="1:4" x14ac:dyDescent="0.2">
      <c r="A459" s="5" t="s">
        <v>2135</v>
      </c>
      <c r="B459" s="15">
        <v>-217000</v>
      </c>
      <c r="C459" s="15">
        <v>-152000</v>
      </c>
      <c r="D459" s="13"/>
    </row>
    <row r="460" spans="1:4" x14ac:dyDescent="0.2">
      <c r="A460" s="5" t="s">
        <v>2136</v>
      </c>
      <c r="B460" s="15">
        <v>143000</v>
      </c>
      <c r="C460" s="15">
        <v>143000</v>
      </c>
      <c r="D460" s="13"/>
    </row>
    <row r="461" spans="1:4" x14ac:dyDescent="0.2">
      <c r="A461" s="5" t="s">
        <v>2137</v>
      </c>
      <c r="B461" s="15">
        <v>-126000</v>
      </c>
      <c r="C461" s="15">
        <v>-185000</v>
      </c>
      <c r="D461" s="13"/>
    </row>
    <row r="462" spans="1:4" x14ac:dyDescent="0.2">
      <c r="A462" s="5" t="s">
        <v>2138</v>
      </c>
      <c r="B462" s="15">
        <v>-246000</v>
      </c>
      <c r="C462" s="15">
        <v>-246000</v>
      </c>
      <c r="D462" s="13"/>
    </row>
    <row r="463" spans="1:4" x14ac:dyDescent="0.2">
      <c r="A463" s="5" t="s">
        <v>2139</v>
      </c>
      <c r="B463" s="15">
        <v>142000</v>
      </c>
      <c r="C463" s="15">
        <v>132000</v>
      </c>
      <c r="D463" s="13"/>
    </row>
    <row r="464" spans="1:4" x14ac:dyDescent="0.2">
      <c r="A464" s="5" t="s">
        <v>2140</v>
      </c>
      <c r="B464" s="15">
        <v>145000</v>
      </c>
      <c r="C464" s="15">
        <v>145000</v>
      </c>
      <c r="D464" s="13"/>
    </row>
    <row r="465" spans="1:4" x14ac:dyDescent="0.2">
      <c r="A465" s="5" t="s">
        <v>2141</v>
      </c>
      <c r="B465" s="15">
        <v>-44000</v>
      </c>
      <c r="C465" s="15">
        <v>-44000</v>
      </c>
      <c r="D465" s="13"/>
    </row>
    <row r="466" spans="1:4" x14ac:dyDescent="0.2">
      <c r="A466" s="5" t="s">
        <v>2142</v>
      </c>
      <c r="B466" s="15">
        <v>188000</v>
      </c>
      <c r="C466" s="15">
        <v>188000</v>
      </c>
      <c r="D466" s="13"/>
    </row>
    <row r="467" spans="1:4" x14ac:dyDescent="0.2">
      <c r="A467" s="5" t="s">
        <v>2143</v>
      </c>
      <c r="B467" s="15">
        <v>203000</v>
      </c>
      <c r="C467" s="15">
        <v>203000</v>
      </c>
      <c r="D467" s="13"/>
    </row>
    <row r="468" spans="1:4" x14ac:dyDescent="0.2">
      <c r="A468" s="5" t="s">
        <v>2144</v>
      </c>
      <c r="B468" s="15">
        <v>-85000</v>
      </c>
      <c r="C468" s="15">
        <v>-99000</v>
      </c>
      <c r="D468" s="13"/>
    </row>
    <row r="469" spans="1:4" x14ac:dyDescent="0.2">
      <c r="A469" s="5" t="s">
        <v>2145</v>
      </c>
      <c r="B469" s="15">
        <v>76000</v>
      </c>
      <c r="C469" s="15">
        <v>126000</v>
      </c>
      <c r="D469" s="13"/>
    </row>
    <row r="470" spans="1:4" x14ac:dyDescent="0.2">
      <c r="A470" s="5" t="s">
        <v>2146</v>
      </c>
      <c r="B470" s="15">
        <v>-142000</v>
      </c>
      <c r="C470" s="15">
        <v>-206000</v>
      </c>
      <c r="D470" s="13"/>
    </row>
    <row r="471" spans="1:4" x14ac:dyDescent="0.2">
      <c r="A471" s="5" t="s">
        <v>2147</v>
      </c>
      <c r="B471" s="15">
        <v>12000</v>
      </c>
      <c r="C471" s="15">
        <v>9000</v>
      </c>
      <c r="D471" s="13"/>
    </row>
    <row r="472" spans="1:4" x14ac:dyDescent="0.2">
      <c r="A472" s="5" t="s">
        <v>2148</v>
      </c>
      <c r="B472" s="15">
        <v>53000</v>
      </c>
      <c r="C472" s="15">
        <v>31000</v>
      </c>
      <c r="D472" s="13"/>
    </row>
    <row r="473" spans="1:4" x14ac:dyDescent="0.2">
      <c r="A473" s="5" t="s">
        <v>2149</v>
      </c>
      <c r="B473" s="15">
        <v>-166000</v>
      </c>
      <c r="C473" s="15">
        <v>-146000</v>
      </c>
      <c r="D473" s="13"/>
    </row>
    <row r="474" spans="1:4" x14ac:dyDescent="0.2">
      <c r="A474" s="5" t="s">
        <v>2150</v>
      </c>
      <c r="B474" s="15">
        <v>-206000</v>
      </c>
      <c r="C474" s="15">
        <v>-206000</v>
      </c>
      <c r="D474" s="13"/>
    </row>
    <row r="475" spans="1:4" x14ac:dyDescent="0.2">
      <c r="A475" s="5" t="s">
        <v>2151</v>
      </c>
      <c r="B475" s="15">
        <v>83000</v>
      </c>
      <c r="C475" s="15">
        <v>82000</v>
      </c>
      <c r="D475" s="13"/>
    </row>
    <row r="476" spans="1:4" x14ac:dyDescent="0.2">
      <c r="A476" s="5" t="s">
        <v>2152</v>
      </c>
      <c r="B476" s="15">
        <v>-185000</v>
      </c>
      <c r="C476" s="15">
        <v>-158000</v>
      </c>
      <c r="D476" s="13"/>
    </row>
    <row r="477" spans="1:4" x14ac:dyDescent="0.2">
      <c r="A477" s="5" t="s">
        <v>2153</v>
      </c>
      <c r="B477" s="15">
        <v>-35000</v>
      </c>
      <c r="C477" s="15">
        <v>-26000</v>
      </c>
      <c r="D477" s="13"/>
    </row>
    <row r="478" spans="1:4" x14ac:dyDescent="0.2">
      <c r="A478" s="5" t="s">
        <v>2154</v>
      </c>
      <c r="B478" s="15">
        <v>31000</v>
      </c>
      <c r="C478" s="15">
        <v>-56000</v>
      </c>
      <c r="D478" s="13"/>
    </row>
    <row r="479" spans="1:4" x14ac:dyDescent="0.2">
      <c r="A479" s="5" t="s">
        <v>2155</v>
      </c>
      <c r="B479" s="15">
        <v>42000</v>
      </c>
      <c r="C479" s="15">
        <v>121000</v>
      </c>
      <c r="D479" s="13"/>
    </row>
    <row r="480" spans="1:4" x14ac:dyDescent="0.2">
      <c r="A480" s="5" t="s">
        <v>2156</v>
      </c>
      <c r="B480" s="15">
        <v>228000</v>
      </c>
      <c r="C480" s="15">
        <v>187000</v>
      </c>
      <c r="D480" s="13"/>
    </row>
    <row r="481" spans="1:4" x14ac:dyDescent="0.2">
      <c r="A481" s="5" t="s">
        <v>2157</v>
      </c>
      <c r="B481" s="15">
        <v>-75000</v>
      </c>
      <c r="C481" s="15">
        <v>-75000</v>
      </c>
      <c r="D481" s="13"/>
    </row>
    <row r="482" spans="1:4" x14ac:dyDescent="0.2">
      <c r="A482" s="5" t="s">
        <v>2158</v>
      </c>
      <c r="B482" s="15">
        <v>-118000</v>
      </c>
      <c r="C482" s="15">
        <v>-179000</v>
      </c>
      <c r="D482" s="13"/>
    </row>
    <row r="483" spans="1:4" x14ac:dyDescent="0.2">
      <c r="A483" s="5" t="s">
        <v>2159</v>
      </c>
      <c r="B483" s="15">
        <v>93000</v>
      </c>
      <c r="C483" s="15">
        <v>183000</v>
      </c>
      <c r="D483" s="13"/>
    </row>
    <row r="484" spans="1:4" x14ac:dyDescent="0.2">
      <c r="A484" s="5" t="s">
        <v>2160</v>
      </c>
      <c r="B484" s="15">
        <v>152000</v>
      </c>
      <c r="C484" s="15">
        <v>230000</v>
      </c>
      <c r="D484" s="13"/>
    </row>
    <row r="485" spans="1:4" x14ac:dyDescent="0.2">
      <c r="A485" s="5" t="s">
        <v>2161</v>
      </c>
      <c r="B485" s="15">
        <v>-218000</v>
      </c>
      <c r="C485" s="15">
        <v>-218000</v>
      </c>
      <c r="D485" s="13"/>
    </row>
    <row r="486" spans="1:4" x14ac:dyDescent="0.2">
      <c r="A486" s="5" t="s">
        <v>2162</v>
      </c>
      <c r="B486" s="15">
        <v>-154000</v>
      </c>
      <c r="C486" s="15">
        <v>-154000</v>
      </c>
      <c r="D486" s="13"/>
    </row>
    <row r="487" spans="1:4" x14ac:dyDescent="0.2">
      <c r="A487" s="5" t="s">
        <v>2163</v>
      </c>
      <c r="B487" s="15">
        <v>26000</v>
      </c>
      <c r="C487" s="15">
        <v>26000</v>
      </c>
      <c r="D487" s="13"/>
    </row>
    <row r="488" spans="1:4" x14ac:dyDescent="0.2">
      <c r="A488" s="5" t="s">
        <v>2164</v>
      </c>
      <c r="B488" s="15">
        <v>46000</v>
      </c>
      <c r="C488" s="15">
        <v>18000</v>
      </c>
      <c r="D488" s="13"/>
    </row>
    <row r="489" spans="1:4" x14ac:dyDescent="0.2">
      <c r="A489" s="5" t="s">
        <v>2165</v>
      </c>
      <c r="B489" s="15">
        <v>72000</v>
      </c>
      <c r="C489" s="15">
        <v>55000</v>
      </c>
      <c r="D489" s="13"/>
    </row>
    <row r="490" spans="1:4" x14ac:dyDescent="0.2">
      <c r="A490" s="5" t="s">
        <v>2166</v>
      </c>
      <c r="B490" s="15">
        <v>-222000</v>
      </c>
      <c r="C490" s="15">
        <v>-188000</v>
      </c>
      <c r="D490" s="13"/>
    </row>
    <row r="491" spans="1:4" x14ac:dyDescent="0.2">
      <c r="A491" s="5" t="s">
        <v>2167</v>
      </c>
      <c r="B491" s="15">
        <v>68000</v>
      </c>
      <c r="C491" s="15">
        <v>144000</v>
      </c>
      <c r="D491" s="13"/>
    </row>
    <row r="492" spans="1:4" x14ac:dyDescent="0.2">
      <c r="A492" s="5" t="s">
        <v>2168</v>
      </c>
      <c r="B492" s="15">
        <v>167000</v>
      </c>
      <c r="C492" s="15">
        <v>183000</v>
      </c>
      <c r="D492" s="13"/>
    </row>
    <row r="493" spans="1:4" x14ac:dyDescent="0.2">
      <c r="A493" s="5" t="s">
        <v>2169</v>
      </c>
      <c r="B493" s="15">
        <v>-135000</v>
      </c>
      <c r="C493" s="15">
        <v>-231000</v>
      </c>
      <c r="D493" s="13"/>
    </row>
    <row r="494" spans="1:4" x14ac:dyDescent="0.2">
      <c r="A494" s="5" t="s">
        <v>2170</v>
      </c>
      <c r="B494" s="15">
        <v>-132000</v>
      </c>
      <c r="C494" s="15">
        <v>-197000</v>
      </c>
      <c r="D494" s="13"/>
    </row>
    <row r="495" spans="1:4" x14ac:dyDescent="0.2">
      <c r="A495" s="5" t="s">
        <v>2171</v>
      </c>
      <c r="B495" s="15">
        <v>10000</v>
      </c>
      <c r="C495" s="15">
        <v>94000</v>
      </c>
      <c r="D495" s="13"/>
    </row>
    <row r="496" spans="1:4" x14ac:dyDescent="0.2">
      <c r="A496" s="5" t="s">
        <v>2172</v>
      </c>
      <c r="B496" s="15">
        <v>31000</v>
      </c>
      <c r="C496" s="15">
        <v>-25000</v>
      </c>
      <c r="D496" s="13"/>
    </row>
    <row r="497" spans="1:4" x14ac:dyDescent="0.2">
      <c r="A497" s="5" t="s">
        <v>2173</v>
      </c>
      <c r="B497" s="15">
        <v>2000</v>
      </c>
      <c r="C497" s="15">
        <v>59000</v>
      </c>
      <c r="D497" s="13"/>
    </row>
    <row r="498" spans="1:4" x14ac:dyDescent="0.2">
      <c r="A498" s="5" t="s">
        <v>2174</v>
      </c>
      <c r="B498" s="15">
        <v>-225000</v>
      </c>
      <c r="C498" s="15">
        <v>-170000</v>
      </c>
      <c r="D498" s="13"/>
    </row>
    <row r="499" spans="1:4" x14ac:dyDescent="0.2">
      <c r="A499" s="5" t="s">
        <v>2175</v>
      </c>
      <c r="B499" s="15">
        <v>-133000</v>
      </c>
      <c r="C499" s="15">
        <v>-148000</v>
      </c>
      <c r="D499" s="13"/>
    </row>
    <row r="65507" spans="247:247" x14ac:dyDescent="0.2">
      <c r="IM65507" s="16" t="s">
        <v>2179</v>
      </c>
    </row>
    <row r="65536" spans="255:255" x14ac:dyDescent="0.2">
      <c r="IU65536" s="1" t="s">
        <v>1175</v>
      </c>
    </row>
  </sheetData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J14" sqref="J14"/>
    </sheetView>
  </sheetViews>
  <sheetFormatPr defaultColWidth="13.33203125" defaultRowHeight="12" x14ac:dyDescent="0.2"/>
  <cols>
    <col min="1" max="1" width="40.33203125" style="1" bestFit="1" customWidth="1"/>
    <col min="2" max="16384" width="13.33203125" style="1"/>
  </cols>
  <sheetData>
    <row r="1" spans="1:4" ht="27" customHeight="1" x14ac:dyDescent="0.2">
      <c r="A1" s="21" t="s">
        <v>2198</v>
      </c>
      <c r="B1" s="21" t="s">
        <v>2197</v>
      </c>
      <c r="C1" s="21" t="s">
        <v>2196</v>
      </c>
      <c r="D1" s="21" t="s">
        <v>2195</v>
      </c>
    </row>
    <row r="2" spans="1:4" x14ac:dyDescent="0.2">
      <c r="A2" s="1" t="s">
        <v>2194</v>
      </c>
      <c r="B2" s="5" t="s">
        <v>2193</v>
      </c>
      <c r="C2" s="13">
        <v>785184</v>
      </c>
    </row>
    <row r="3" spans="1:4" x14ac:dyDescent="0.2">
      <c r="A3" s="1" t="s">
        <v>5502</v>
      </c>
      <c r="B3" s="5" t="s">
        <v>2192</v>
      </c>
      <c r="C3" s="13">
        <v>24839</v>
      </c>
    </row>
    <row r="4" spans="1:4" x14ac:dyDescent="0.2">
      <c r="A4" s="1" t="s">
        <v>2191</v>
      </c>
      <c r="B4" s="5" t="s">
        <v>2190</v>
      </c>
      <c r="C4" s="13">
        <v>59762</v>
      </c>
    </row>
    <row r="5" spans="1:4" x14ac:dyDescent="0.2">
      <c r="A5" s="1" t="s">
        <v>2189</v>
      </c>
      <c r="B5" s="5" t="s">
        <v>2188</v>
      </c>
      <c r="C5" s="13">
        <v>795645</v>
      </c>
    </row>
    <row r="6" spans="1:4" x14ac:dyDescent="0.2">
      <c r="A6" s="1" t="s">
        <v>2187</v>
      </c>
      <c r="B6" s="5" t="s">
        <v>2186</v>
      </c>
      <c r="C6" s="13">
        <v>92568</v>
      </c>
    </row>
    <row r="7" spans="1:4" x14ac:dyDescent="0.2">
      <c r="A7" s="1" t="s">
        <v>2185</v>
      </c>
      <c r="B7" s="5" t="s">
        <v>2184</v>
      </c>
      <c r="C7" s="13">
        <v>512722</v>
      </c>
    </row>
    <row r="8" spans="1:4" x14ac:dyDescent="0.2">
      <c r="A8" s="1" t="s">
        <v>2183</v>
      </c>
      <c r="B8" s="5" t="s">
        <v>2182</v>
      </c>
      <c r="C8" s="13">
        <v>1135492</v>
      </c>
    </row>
    <row r="9" spans="1:4" x14ac:dyDescent="0.2">
      <c r="A9" s="1" t="s">
        <v>2181</v>
      </c>
      <c r="B9" s="5" t="s">
        <v>2180</v>
      </c>
      <c r="C9" s="13">
        <v>75369</v>
      </c>
    </row>
    <row r="10" spans="1:4" x14ac:dyDescent="0.2">
      <c r="C10" s="89">
        <v>3481581</v>
      </c>
    </row>
    <row r="14" spans="1:4" x14ac:dyDescent="0.2">
      <c r="B14" s="71" t="s">
        <v>5492</v>
      </c>
    </row>
    <row r="15" spans="1:4" x14ac:dyDescent="0.2">
      <c r="B15" s="71" t="s">
        <v>5493</v>
      </c>
    </row>
    <row r="16" spans="1:4" x14ac:dyDescent="0.2">
      <c r="B16" s="71" t="s">
        <v>5494</v>
      </c>
    </row>
  </sheetData>
  <phoneticPr fontId="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workbookViewId="0">
      <selection activeCell="P13" sqref="P13"/>
    </sheetView>
  </sheetViews>
  <sheetFormatPr defaultColWidth="8.1640625" defaultRowHeight="12" x14ac:dyDescent="0.2"/>
  <cols>
    <col min="1" max="1" width="18" style="1" customWidth="1"/>
    <col min="2" max="5" width="14.83203125" style="1" customWidth="1"/>
    <col min="6" max="16384" width="8.1640625" style="1"/>
  </cols>
  <sheetData>
    <row r="1" spans="1:7" ht="27" customHeight="1" x14ac:dyDescent="0.2">
      <c r="A1" s="21" t="s">
        <v>1174</v>
      </c>
      <c r="B1" s="21" t="s">
        <v>1173</v>
      </c>
      <c r="C1" s="21" t="s">
        <v>1172</v>
      </c>
      <c r="D1" s="21" t="s">
        <v>1171</v>
      </c>
      <c r="E1" s="21" t="s">
        <v>1170</v>
      </c>
    </row>
    <row r="2" spans="1:7" x14ac:dyDescent="0.2">
      <c r="A2" s="1" t="s">
        <v>1169</v>
      </c>
      <c r="B2" s="10">
        <v>25212156085</v>
      </c>
      <c r="C2" s="11">
        <v>19343</v>
      </c>
      <c r="D2" s="12">
        <v>203550</v>
      </c>
    </row>
    <row r="3" spans="1:7" x14ac:dyDescent="0.2">
      <c r="A3" s="1" t="s">
        <v>1168</v>
      </c>
      <c r="B3" s="10">
        <v>18802214190</v>
      </c>
      <c r="C3" s="11">
        <v>32194</v>
      </c>
      <c r="D3" s="12">
        <v>264500</v>
      </c>
    </row>
    <row r="4" spans="1:7" x14ac:dyDescent="0.2">
      <c r="A4" s="1" t="s">
        <v>1167</v>
      </c>
      <c r="B4" s="10">
        <v>22310249124</v>
      </c>
      <c r="C4" s="11">
        <v>8698</v>
      </c>
      <c r="D4" s="12">
        <v>305900</v>
      </c>
    </row>
    <row r="5" spans="1:7" x14ac:dyDescent="0.2">
      <c r="A5" s="1" t="s">
        <v>1166</v>
      </c>
      <c r="B5" s="10">
        <v>14801063690</v>
      </c>
      <c r="C5" s="11">
        <v>17538</v>
      </c>
      <c r="D5" s="12">
        <v>204700</v>
      </c>
      <c r="G5" s="71" t="s">
        <v>5495</v>
      </c>
    </row>
    <row r="6" spans="1:7" x14ac:dyDescent="0.2">
      <c r="A6" s="1" t="s">
        <v>1165</v>
      </c>
      <c r="B6" s="10">
        <v>15807149273</v>
      </c>
      <c r="C6" s="11">
        <v>21380</v>
      </c>
      <c r="D6" s="12">
        <v>392150</v>
      </c>
      <c r="G6" s="71" t="s">
        <v>5496</v>
      </c>
    </row>
    <row r="7" spans="1:7" x14ac:dyDescent="0.2">
      <c r="A7" s="1" t="s">
        <v>1164</v>
      </c>
      <c r="B7" s="10">
        <v>26905224675</v>
      </c>
      <c r="C7" s="11">
        <v>25345</v>
      </c>
      <c r="D7" s="12">
        <v>305900</v>
      </c>
      <c r="G7" s="71" t="s">
        <v>5497</v>
      </c>
    </row>
    <row r="8" spans="1:7" x14ac:dyDescent="0.2">
      <c r="A8" s="1" t="s">
        <v>1163</v>
      </c>
      <c r="B8" s="10">
        <v>15706282640</v>
      </c>
      <c r="C8" s="11">
        <v>20999</v>
      </c>
      <c r="D8" s="12">
        <v>244950</v>
      </c>
    </row>
    <row r="9" spans="1:7" x14ac:dyDescent="0.2">
      <c r="A9" s="1" t="s">
        <v>1162</v>
      </c>
      <c r="B9" s="10">
        <v>16109035152</v>
      </c>
      <c r="C9" s="11">
        <v>22527</v>
      </c>
      <c r="D9" s="12">
        <v>262200</v>
      </c>
    </row>
    <row r="10" spans="1:7" x14ac:dyDescent="0.2">
      <c r="A10" s="1" t="s">
        <v>1161</v>
      </c>
      <c r="B10" s="10">
        <v>22303234489</v>
      </c>
      <c r="C10" s="11">
        <v>8483</v>
      </c>
      <c r="D10" s="12">
        <v>170200</v>
      </c>
    </row>
    <row r="11" spans="1:7" x14ac:dyDescent="0.2">
      <c r="A11" s="1" t="s">
        <v>1160</v>
      </c>
      <c r="B11" s="10">
        <v>15210118089</v>
      </c>
      <c r="C11" s="11">
        <v>19278</v>
      </c>
      <c r="D11" s="12">
        <v>322000</v>
      </c>
    </row>
    <row r="12" spans="1:7" x14ac:dyDescent="0.2">
      <c r="A12" s="1" t="s">
        <v>1159</v>
      </c>
      <c r="B12" s="10">
        <v>18601021468</v>
      </c>
      <c r="C12" s="11">
        <v>31414</v>
      </c>
      <c r="D12" s="12">
        <v>263350</v>
      </c>
    </row>
    <row r="13" spans="1:7" x14ac:dyDescent="0.2">
      <c r="A13" s="1" t="s">
        <v>1158</v>
      </c>
      <c r="B13" s="10">
        <v>13710233709</v>
      </c>
      <c r="C13" s="11">
        <v>13811</v>
      </c>
      <c r="D13" s="12">
        <v>216200</v>
      </c>
    </row>
    <row r="14" spans="1:7" x14ac:dyDescent="0.2">
      <c r="A14" s="1" t="s">
        <v>1157</v>
      </c>
      <c r="B14" s="10">
        <v>15710229364</v>
      </c>
      <c r="C14" s="11">
        <v>21115</v>
      </c>
      <c r="D14" s="12">
        <v>162150</v>
      </c>
    </row>
    <row r="15" spans="1:7" x14ac:dyDescent="0.2">
      <c r="A15" s="1" t="s">
        <v>1156</v>
      </c>
      <c r="B15" s="10">
        <v>15603138526</v>
      </c>
      <c r="C15" s="11">
        <v>20527</v>
      </c>
      <c r="D15" s="12">
        <v>115000</v>
      </c>
    </row>
    <row r="16" spans="1:7" x14ac:dyDescent="0.2">
      <c r="A16" s="1" t="s">
        <v>1155</v>
      </c>
      <c r="B16" s="10">
        <v>16009091754</v>
      </c>
      <c r="C16" s="11">
        <v>22168</v>
      </c>
      <c r="D16" s="12">
        <v>334650</v>
      </c>
    </row>
    <row r="17" spans="1:4" x14ac:dyDescent="0.2">
      <c r="A17" s="1" t="s">
        <v>1154</v>
      </c>
      <c r="B17" s="10">
        <v>28101168968</v>
      </c>
      <c r="C17" s="11">
        <v>29602</v>
      </c>
      <c r="D17" s="12">
        <v>297850</v>
      </c>
    </row>
    <row r="18" spans="1:4" x14ac:dyDescent="0.2">
      <c r="A18" s="1" t="s">
        <v>1153</v>
      </c>
      <c r="B18" s="10">
        <v>16801234270</v>
      </c>
      <c r="C18" s="11">
        <v>24860</v>
      </c>
      <c r="D18" s="12">
        <v>249550</v>
      </c>
    </row>
    <row r="19" spans="1:4" x14ac:dyDescent="0.2">
      <c r="A19" s="1" t="s">
        <v>1152</v>
      </c>
      <c r="B19" s="10">
        <v>15312162655</v>
      </c>
      <c r="C19" s="11">
        <v>19709</v>
      </c>
      <c r="D19" s="12">
        <v>316250</v>
      </c>
    </row>
    <row r="20" spans="1:4" x14ac:dyDescent="0.2">
      <c r="A20" s="1" t="s">
        <v>1151</v>
      </c>
      <c r="B20" s="10">
        <v>26012116975</v>
      </c>
      <c r="C20" s="11">
        <v>22261</v>
      </c>
      <c r="D20" s="12">
        <v>353050</v>
      </c>
    </row>
    <row r="21" spans="1:4" x14ac:dyDescent="0.2">
      <c r="A21" s="1" t="s">
        <v>1150</v>
      </c>
      <c r="B21" s="10">
        <v>25606188492</v>
      </c>
      <c r="C21" s="11">
        <v>20624</v>
      </c>
      <c r="D21" s="12">
        <v>289800</v>
      </c>
    </row>
    <row r="22" spans="1:4" x14ac:dyDescent="0.2">
      <c r="A22" s="1" t="s">
        <v>1149</v>
      </c>
      <c r="B22" s="10">
        <v>27808145413</v>
      </c>
      <c r="C22" s="11">
        <v>28716</v>
      </c>
      <c r="D22" s="12">
        <v>117300</v>
      </c>
    </row>
    <row r="23" spans="1:4" x14ac:dyDescent="0.2">
      <c r="A23" s="1" t="s">
        <v>1148</v>
      </c>
      <c r="B23" s="10">
        <v>27305253155</v>
      </c>
      <c r="C23" s="11">
        <v>26809</v>
      </c>
      <c r="D23" s="12">
        <v>121900</v>
      </c>
    </row>
    <row r="24" spans="1:4" x14ac:dyDescent="0.2">
      <c r="A24" s="1" t="s">
        <v>1147</v>
      </c>
      <c r="B24" s="10">
        <v>12909261414</v>
      </c>
      <c r="C24" s="11">
        <v>10862</v>
      </c>
      <c r="D24" s="12">
        <v>282900</v>
      </c>
    </row>
    <row r="25" spans="1:4" x14ac:dyDescent="0.2">
      <c r="A25" s="1" t="s">
        <v>1146</v>
      </c>
      <c r="B25" s="10">
        <v>24912142871</v>
      </c>
      <c r="C25" s="11">
        <v>18246</v>
      </c>
      <c r="D25" s="12">
        <v>273700</v>
      </c>
    </row>
    <row r="26" spans="1:4" x14ac:dyDescent="0.2">
      <c r="A26" s="1" t="s">
        <v>1145</v>
      </c>
      <c r="B26" s="10">
        <v>26310052285</v>
      </c>
      <c r="C26" s="11">
        <v>23289</v>
      </c>
      <c r="D26" s="12">
        <v>300150</v>
      </c>
    </row>
    <row r="27" spans="1:4" x14ac:dyDescent="0.2">
      <c r="A27" s="1" t="s">
        <v>1144</v>
      </c>
      <c r="B27" s="10">
        <v>17705183511</v>
      </c>
      <c r="C27" s="11">
        <v>28263</v>
      </c>
      <c r="D27" s="12">
        <v>234600</v>
      </c>
    </row>
    <row r="28" spans="1:4" x14ac:dyDescent="0.2">
      <c r="A28" s="1" t="s">
        <v>1143</v>
      </c>
      <c r="B28" s="10">
        <v>27106289337</v>
      </c>
      <c r="C28" s="11">
        <v>26112</v>
      </c>
      <c r="D28" s="12">
        <v>146050</v>
      </c>
    </row>
    <row r="29" spans="1:4" x14ac:dyDescent="0.2">
      <c r="A29" s="1" t="s">
        <v>1142</v>
      </c>
      <c r="B29" s="10">
        <v>15412278119</v>
      </c>
      <c r="C29" s="11">
        <v>20085</v>
      </c>
      <c r="D29" s="12">
        <v>281750</v>
      </c>
    </row>
    <row r="30" spans="1:4" x14ac:dyDescent="0.2">
      <c r="A30" s="1" t="s">
        <v>1141</v>
      </c>
      <c r="B30" s="10">
        <v>27501098744</v>
      </c>
      <c r="C30" s="11">
        <v>27403</v>
      </c>
      <c r="D30" s="12">
        <v>353050</v>
      </c>
    </row>
    <row r="31" spans="1:4" x14ac:dyDescent="0.2">
      <c r="A31" s="1" t="s">
        <v>1140</v>
      </c>
      <c r="B31" s="10">
        <v>15610258968</v>
      </c>
      <c r="C31" s="11">
        <v>20753</v>
      </c>
      <c r="D31" s="12">
        <v>243800</v>
      </c>
    </row>
    <row r="32" spans="1:4" x14ac:dyDescent="0.2">
      <c r="A32" s="1" t="s">
        <v>1139</v>
      </c>
      <c r="B32" s="10">
        <v>27302245418</v>
      </c>
      <c r="C32" s="11">
        <v>26719</v>
      </c>
      <c r="D32" s="12">
        <v>307050</v>
      </c>
    </row>
    <row r="33" spans="1:4" x14ac:dyDescent="0.2">
      <c r="A33" s="1" t="s">
        <v>1138</v>
      </c>
      <c r="B33" s="10">
        <v>14807049117</v>
      </c>
      <c r="C33" s="11">
        <v>17718</v>
      </c>
      <c r="D33" s="12">
        <v>165600</v>
      </c>
    </row>
    <row r="34" spans="1:4" x14ac:dyDescent="0.2">
      <c r="A34" s="1" t="s">
        <v>1137</v>
      </c>
      <c r="B34" s="10">
        <v>15609067946</v>
      </c>
      <c r="C34" s="11">
        <v>20704</v>
      </c>
      <c r="D34" s="12">
        <v>259900</v>
      </c>
    </row>
    <row r="35" spans="1:4" x14ac:dyDescent="0.2">
      <c r="A35" s="1" t="s">
        <v>1136</v>
      </c>
      <c r="B35" s="10">
        <v>26103062419</v>
      </c>
      <c r="C35" s="11">
        <v>22346</v>
      </c>
      <c r="D35" s="12">
        <v>180550</v>
      </c>
    </row>
    <row r="36" spans="1:4" x14ac:dyDescent="0.2">
      <c r="A36" s="1" t="s">
        <v>1135</v>
      </c>
      <c r="B36" s="10">
        <v>14303093860</v>
      </c>
      <c r="C36" s="11">
        <v>15774</v>
      </c>
      <c r="D36" s="12">
        <v>142600</v>
      </c>
    </row>
    <row r="37" spans="1:4" x14ac:dyDescent="0.2">
      <c r="A37" s="1" t="s">
        <v>1134</v>
      </c>
      <c r="B37" s="10">
        <v>17108031506</v>
      </c>
      <c r="C37" s="11">
        <v>26148</v>
      </c>
      <c r="D37" s="12">
        <v>226550</v>
      </c>
    </row>
    <row r="38" spans="1:4" x14ac:dyDescent="0.2">
      <c r="A38" s="1" t="s">
        <v>1133</v>
      </c>
      <c r="B38" s="10">
        <v>17101203973</v>
      </c>
      <c r="C38" s="11">
        <v>25953</v>
      </c>
      <c r="D38" s="12">
        <v>333500</v>
      </c>
    </row>
    <row r="39" spans="1:4" x14ac:dyDescent="0.2">
      <c r="A39" s="1" t="s">
        <v>1132</v>
      </c>
      <c r="B39" s="10">
        <v>15108018719</v>
      </c>
      <c r="C39" s="11">
        <v>18841</v>
      </c>
      <c r="D39" s="12">
        <v>225400</v>
      </c>
    </row>
    <row r="40" spans="1:4" x14ac:dyDescent="0.2">
      <c r="A40" s="1" t="s">
        <v>1131</v>
      </c>
      <c r="B40" s="10">
        <v>26302052462</v>
      </c>
      <c r="C40" s="11">
        <v>23047</v>
      </c>
      <c r="D40" s="12">
        <v>202400</v>
      </c>
    </row>
    <row r="41" spans="1:4" x14ac:dyDescent="0.2">
      <c r="A41" s="1" t="s">
        <v>1130</v>
      </c>
      <c r="B41" s="10">
        <v>16710076182</v>
      </c>
      <c r="C41" s="11">
        <v>24752</v>
      </c>
      <c r="D41" s="12">
        <v>221950</v>
      </c>
    </row>
    <row r="42" spans="1:4" x14ac:dyDescent="0.2">
      <c r="A42" s="1" t="s">
        <v>1129</v>
      </c>
      <c r="B42" s="10">
        <v>29005118937</v>
      </c>
      <c r="C42" s="11">
        <v>33004</v>
      </c>
      <c r="D42" s="12">
        <v>378350</v>
      </c>
    </row>
    <row r="43" spans="1:4" x14ac:dyDescent="0.2">
      <c r="A43" s="1" t="s">
        <v>1128</v>
      </c>
      <c r="B43" s="10">
        <v>13711151460</v>
      </c>
      <c r="C43" s="11">
        <v>13834</v>
      </c>
      <c r="D43" s="12">
        <v>149500</v>
      </c>
    </row>
    <row r="44" spans="1:4" x14ac:dyDescent="0.2">
      <c r="A44" s="1" t="s">
        <v>1127</v>
      </c>
      <c r="B44" s="10">
        <v>26307062213</v>
      </c>
      <c r="C44" s="11">
        <v>23198</v>
      </c>
      <c r="D44" s="12">
        <v>386400</v>
      </c>
    </row>
    <row r="45" spans="1:4" x14ac:dyDescent="0.2">
      <c r="A45" s="1" t="s">
        <v>1126</v>
      </c>
      <c r="B45" s="10">
        <v>23110244664</v>
      </c>
      <c r="C45" s="11">
        <v>11620</v>
      </c>
      <c r="D45" s="12">
        <v>197800</v>
      </c>
    </row>
    <row r="46" spans="1:4" x14ac:dyDescent="0.2">
      <c r="A46" s="1" t="s">
        <v>1125</v>
      </c>
      <c r="B46" s="10">
        <v>15408223165</v>
      </c>
      <c r="C46" s="11">
        <v>19958</v>
      </c>
      <c r="D46" s="12">
        <v>211600</v>
      </c>
    </row>
    <row r="47" spans="1:4" x14ac:dyDescent="0.2">
      <c r="A47" s="1" t="s">
        <v>1124</v>
      </c>
      <c r="B47" s="10">
        <v>23206218408</v>
      </c>
      <c r="C47" s="11">
        <v>11861</v>
      </c>
      <c r="D47" s="12">
        <v>391000</v>
      </c>
    </row>
    <row r="48" spans="1:4" x14ac:dyDescent="0.2">
      <c r="A48" s="1" t="s">
        <v>1123</v>
      </c>
      <c r="B48" s="10">
        <v>12308103387</v>
      </c>
      <c r="C48" s="11">
        <v>8623</v>
      </c>
      <c r="D48" s="12">
        <v>151800</v>
      </c>
    </row>
    <row r="49" spans="1:4" x14ac:dyDescent="0.2">
      <c r="A49" s="1" t="s">
        <v>1122</v>
      </c>
      <c r="B49" s="10">
        <v>28701212708</v>
      </c>
      <c r="C49" s="11">
        <v>31798</v>
      </c>
      <c r="D49" s="12">
        <v>279450</v>
      </c>
    </row>
    <row r="50" spans="1:4" x14ac:dyDescent="0.2">
      <c r="A50" s="1" t="s">
        <v>1121</v>
      </c>
      <c r="B50" s="10">
        <v>28104049426</v>
      </c>
      <c r="C50" s="11">
        <v>29680</v>
      </c>
      <c r="D50" s="12">
        <v>200100</v>
      </c>
    </row>
    <row r="51" spans="1:4" x14ac:dyDescent="0.2">
      <c r="A51" s="1" t="s">
        <v>1120</v>
      </c>
      <c r="B51" s="10">
        <v>14710219926</v>
      </c>
      <c r="C51" s="11">
        <v>17461</v>
      </c>
      <c r="D51" s="12">
        <v>277150</v>
      </c>
    </row>
    <row r="52" spans="1:4" x14ac:dyDescent="0.2">
      <c r="A52" s="1" t="s">
        <v>1119</v>
      </c>
      <c r="B52" s="10">
        <v>12408229086</v>
      </c>
      <c r="C52" s="11">
        <v>9001</v>
      </c>
      <c r="D52" s="12">
        <v>334650</v>
      </c>
    </row>
    <row r="53" spans="1:4" x14ac:dyDescent="0.2">
      <c r="A53" s="1" t="s">
        <v>1118</v>
      </c>
      <c r="B53" s="10">
        <v>27312192135</v>
      </c>
      <c r="C53" s="11">
        <v>27017</v>
      </c>
      <c r="D53" s="12">
        <v>178250</v>
      </c>
    </row>
    <row r="54" spans="1:4" x14ac:dyDescent="0.2">
      <c r="A54" s="1" t="s">
        <v>1117</v>
      </c>
      <c r="B54" s="10">
        <v>24305251202</v>
      </c>
      <c r="C54" s="11">
        <v>15851</v>
      </c>
      <c r="D54" s="12">
        <v>336950</v>
      </c>
    </row>
    <row r="55" spans="1:4" x14ac:dyDescent="0.2">
      <c r="A55" s="1" t="s">
        <v>1116</v>
      </c>
      <c r="B55" s="10">
        <v>24503261288</v>
      </c>
      <c r="C55" s="11">
        <v>16522</v>
      </c>
      <c r="D55" s="12">
        <v>184000</v>
      </c>
    </row>
    <row r="56" spans="1:4" x14ac:dyDescent="0.2">
      <c r="A56" s="1" t="s">
        <v>1115</v>
      </c>
      <c r="B56" s="10">
        <v>26508242643</v>
      </c>
      <c r="C56" s="11">
        <v>23978</v>
      </c>
      <c r="D56" s="12">
        <v>386400</v>
      </c>
    </row>
    <row r="57" spans="1:4" x14ac:dyDescent="0.2">
      <c r="A57" s="1" t="s">
        <v>1114</v>
      </c>
      <c r="B57" s="10">
        <v>16805252425</v>
      </c>
      <c r="C57" s="11">
        <v>24983</v>
      </c>
      <c r="D57" s="12">
        <v>118450</v>
      </c>
    </row>
    <row r="58" spans="1:4" x14ac:dyDescent="0.2">
      <c r="A58" s="1" t="s">
        <v>1113</v>
      </c>
      <c r="B58" s="10">
        <v>15903243079</v>
      </c>
      <c r="C58" s="11">
        <v>21633</v>
      </c>
      <c r="D58" s="12">
        <v>320850</v>
      </c>
    </row>
    <row r="59" spans="1:4" x14ac:dyDescent="0.2">
      <c r="A59" s="1" t="s">
        <v>1112</v>
      </c>
      <c r="B59" s="10">
        <v>17102287651</v>
      </c>
      <c r="C59" s="11">
        <v>25992</v>
      </c>
      <c r="D59" s="12">
        <v>354200</v>
      </c>
    </row>
    <row r="60" spans="1:4" x14ac:dyDescent="0.2">
      <c r="A60" s="1" t="s">
        <v>1111</v>
      </c>
      <c r="B60" s="10">
        <v>14102048403</v>
      </c>
      <c r="C60" s="11">
        <v>15011</v>
      </c>
      <c r="D60" s="12">
        <v>257600</v>
      </c>
    </row>
    <row r="61" spans="1:4" x14ac:dyDescent="0.2">
      <c r="A61" s="1" t="s">
        <v>1110</v>
      </c>
      <c r="B61" s="10">
        <v>15902061583</v>
      </c>
      <c r="C61" s="11">
        <v>21587</v>
      </c>
      <c r="D61" s="12">
        <v>159850</v>
      </c>
    </row>
    <row r="62" spans="1:4" x14ac:dyDescent="0.2">
      <c r="A62" s="1" t="s">
        <v>1109</v>
      </c>
      <c r="B62" s="10">
        <v>26309022972</v>
      </c>
      <c r="C62" s="11">
        <v>23256</v>
      </c>
      <c r="D62" s="12">
        <v>164450</v>
      </c>
    </row>
    <row r="63" spans="1:4" x14ac:dyDescent="0.2">
      <c r="A63" s="1" t="s">
        <v>1108</v>
      </c>
      <c r="B63" s="10">
        <v>23306136096</v>
      </c>
      <c r="C63" s="11">
        <v>12218</v>
      </c>
      <c r="D63" s="12">
        <v>339250</v>
      </c>
    </row>
    <row r="64" spans="1:4" x14ac:dyDescent="0.2">
      <c r="A64" s="1" t="s">
        <v>1107</v>
      </c>
      <c r="B64" s="10">
        <v>15505043370</v>
      </c>
      <c r="C64" s="11">
        <v>20213</v>
      </c>
      <c r="D64" s="12">
        <v>331200</v>
      </c>
    </row>
    <row r="65" spans="1:4" x14ac:dyDescent="0.2">
      <c r="A65" s="1" t="s">
        <v>1106</v>
      </c>
      <c r="B65" s="10">
        <v>15209123663</v>
      </c>
      <c r="C65" s="11">
        <v>19249</v>
      </c>
      <c r="D65" s="12">
        <v>253000</v>
      </c>
    </row>
    <row r="66" spans="1:4" x14ac:dyDescent="0.2">
      <c r="A66" s="1" t="s">
        <v>1105</v>
      </c>
      <c r="B66" s="10">
        <v>23103145076</v>
      </c>
      <c r="C66" s="11">
        <v>11396</v>
      </c>
      <c r="D66" s="12">
        <v>185150</v>
      </c>
    </row>
    <row r="67" spans="1:4" x14ac:dyDescent="0.2">
      <c r="A67" s="1" t="s">
        <v>1104</v>
      </c>
      <c r="B67" s="10">
        <v>25712182280</v>
      </c>
      <c r="C67" s="11">
        <v>21172</v>
      </c>
      <c r="D67" s="12">
        <v>171350</v>
      </c>
    </row>
    <row r="68" spans="1:4" x14ac:dyDescent="0.2">
      <c r="A68" s="1" t="s">
        <v>1103</v>
      </c>
      <c r="B68" s="10">
        <v>26506056501</v>
      </c>
      <c r="C68" s="11">
        <v>23898</v>
      </c>
      <c r="D68" s="12">
        <v>165600</v>
      </c>
    </row>
    <row r="69" spans="1:4" x14ac:dyDescent="0.2">
      <c r="A69" s="1" t="s">
        <v>1102</v>
      </c>
      <c r="B69" s="10">
        <v>28603271562</v>
      </c>
      <c r="C69" s="11">
        <v>31498</v>
      </c>
      <c r="D69" s="12">
        <v>193200</v>
      </c>
    </row>
    <row r="70" spans="1:4" x14ac:dyDescent="0.2">
      <c r="A70" s="1" t="s">
        <v>1101</v>
      </c>
      <c r="B70" s="10">
        <v>16403016442</v>
      </c>
      <c r="C70" s="11">
        <v>23437</v>
      </c>
      <c r="D70" s="12">
        <v>389850</v>
      </c>
    </row>
    <row r="71" spans="1:4" x14ac:dyDescent="0.2">
      <c r="A71" s="1" t="s">
        <v>1100</v>
      </c>
      <c r="B71" s="10">
        <v>23101161188</v>
      </c>
      <c r="C71" s="11">
        <v>11339</v>
      </c>
      <c r="D71" s="12">
        <v>209300</v>
      </c>
    </row>
    <row r="72" spans="1:4" x14ac:dyDescent="0.2">
      <c r="A72" s="1" t="s">
        <v>1099</v>
      </c>
      <c r="B72" s="10">
        <v>27006281426</v>
      </c>
      <c r="C72" s="11">
        <v>25747</v>
      </c>
      <c r="D72" s="12">
        <v>358800</v>
      </c>
    </row>
    <row r="73" spans="1:4" x14ac:dyDescent="0.2">
      <c r="A73" s="1" t="s">
        <v>1098</v>
      </c>
      <c r="B73" s="10">
        <v>26111203213</v>
      </c>
      <c r="C73" s="11">
        <v>22605</v>
      </c>
      <c r="D73" s="12">
        <v>294400</v>
      </c>
    </row>
    <row r="74" spans="1:4" x14ac:dyDescent="0.2">
      <c r="A74" s="1" t="s">
        <v>1097</v>
      </c>
      <c r="B74" s="10">
        <v>26804074585</v>
      </c>
      <c r="C74" s="11">
        <v>24935</v>
      </c>
      <c r="D74" s="12">
        <v>195500</v>
      </c>
    </row>
    <row r="75" spans="1:4" x14ac:dyDescent="0.2">
      <c r="A75" s="1" t="s">
        <v>1096</v>
      </c>
      <c r="B75" s="10">
        <v>17106133932</v>
      </c>
      <c r="C75" s="11">
        <v>26097</v>
      </c>
      <c r="D75" s="12">
        <v>255300</v>
      </c>
    </row>
    <row r="76" spans="1:4" x14ac:dyDescent="0.2">
      <c r="A76" s="1" t="s">
        <v>1095</v>
      </c>
      <c r="B76" s="10">
        <v>17107169776</v>
      </c>
      <c r="C76" s="11">
        <v>26130</v>
      </c>
      <c r="D76" s="12">
        <v>156400</v>
      </c>
    </row>
    <row r="77" spans="1:4" x14ac:dyDescent="0.2">
      <c r="A77" s="1" t="s">
        <v>1094</v>
      </c>
      <c r="B77" s="10">
        <v>14201025296</v>
      </c>
      <c r="C77" s="11">
        <v>15343</v>
      </c>
      <c r="D77" s="12">
        <v>319700</v>
      </c>
    </row>
    <row r="78" spans="1:4" x14ac:dyDescent="0.2">
      <c r="A78" s="1" t="s">
        <v>1093</v>
      </c>
      <c r="B78" s="10">
        <v>18910125150</v>
      </c>
      <c r="C78" s="11">
        <v>32793</v>
      </c>
      <c r="D78" s="12">
        <v>123050</v>
      </c>
    </row>
    <row r="79" spans="1:4" x14ac:dyDescent="0.2">
      <c r="A79" s="1" t="s">
        <v>1092</v>
      </c>
      <c r="B79" s="10">
        <v>12805212897</v>
      </c>
      <c r="C79" s="11">
        <v>10369</v>
      </c>
      <c r="D79" s="12">
        <v>170200</v>
      </c>
    </row>
    <row r="80" spans="1:4" x14ac:dyDescent="0.2">
      <c r="A80" s="1" t="s">
        <v>1091</v>
      </c>
      <c r="B80" s="10">
        <v>14501025622</v>
      </c>
      <c r="C80" s="11">
        <v>16439</v>
      </c>
      <c r="D80" s="12">
        <v>169050</v>
      </c>
    </row>
    <row r="81" spans="1:4" x14ac:dyDescent="0.2">
      <c r="A81" s="1" t="s">
        <v>1090</v>
      </c>
      <c r="B81" s="10">
        <v>16004226920</v>
      </c>
      <c r="C81" s="11">
        <v>22028</v>
      </c>
      <c r="D81" s="12">
        <v>313950</v>
      </c>
    </row>
    <row r="82" spans="1:4" x14ac:dyDescent="0.2">
      <c r="A82" s="1" t="s">
        <v>1089</v>
      </c>
      <c r="B82" s="10">
        <v>14809094624</v>
      </c>
      <c r="C82" s="11">
        <v>17785</v>
      </c>
      <c r="D82" s="12">
        <v>159850</v>
      </c>
    </row>
    <row r="83" spans="1:4" x14ac:dyDescent="0.2">
      <c r="A83" s="1" t="s">
        <v>1088</v>
      </c>
      <c r="B83" s="10">
        <v>14610136105</v>
      </c>
      <c r="C83" s="11">
        <v>17088</v>
      </c>
      <c r="D83" s="12">
        <v>295550</v>
      </c>
    </row>
    <row r="84" spans="1:4" x14ac:dyDescent="0.2">
      <c r="A84" s="1" t="s">
        <v>1087</v>
      </c>
      <c r="B84" s="10">
        <v>24408081831</v>
      </c>
      <c r="C84" s="11">
        <v>16292</v>
      </c>
      <c r="D84" s="12">
        <v>294400</v>
      </c>
    </row>
    <row r="85" spans="1:4" x14ac:dyDescent="0.2">
      <c r="A85" s="1" t="s">
        <v>1086</v>
      </c>
      <c r="B85" s="10">
        <v>17907112924</v>
      </c>
      <c r="C85" s="11">
        <v>29047</v>
      </c>
      <c r="D85" s="12">
        <v>269100</v>
      </c>
    </row>
    <row r="86" spans="1:4" x14ac:dyDescent="0.2">
      <c r="A86" s="1" t="s">
        <v>1085</v>
      </c>
      <c r="B86" s="10">
        <v>15908253167</v>
      </c>
      <c r="C86" s="11">
        <v>21787</v>
      </c>
      <c r="D86" s="12">
        <v>334650</v>
      </c>
    </row>
    <row r="87" spans="1:4" x14ac:dyDescent="0.2">
      <c r="A87" s="1" t="s">
        <v>1084</v>
      </c>
      <c r="B87" s="10">
        <v>15308115157</v>
      </c>
      <c r="C87" s="11">
        <v>19582</v>
      </c>
      <c r="D87" s="12">
        <v>144900</v>
      </c>
    </row>
    <row r="88" spans="1:4" x14ac:dyDescent="0.2">
      <c r="A88" s="1" t="s">
        <v>1083</v>
      </c>
      <c r="B88" s="10">
        <v>15611098361</v>
      </c>
      <c r="C88" s="11">
        <v>20768</v>
      </c>
      <c r="D88" s="12">
        <v>136850</v>
      </c>
    </row>
    <row r="89" spans="1:4" x14ac:dyDescent="0.2">
      <c r="A89" s="1" t="s">
        <v>1082</v>
      </c>
      <c r="B89" s="10">
        <v>14010221961</v>
      </c>
      <c r="C89" s="11">
        <v>14906</v>
      </c>
      <c r="D89" s="12">
        <v>285200</v>
      </c>
    </row>
    <row r="90" spans="1:4" x14ac:dyDescent="0.2">
      <c r="A90" s="1" t="s">
        <v>1081</v>
      </c>
      <c r="B90" s="10">
        <v>26704241522</v>
      </c>
      <c r="C90" s="11">
        <v>24586</v>
      </c>
      <c r="D90" s="12">
        <v>339250</v>
      </c>
    </row>
    <row r="91" spans="1:4" x14ac:dyDescent="0.2">
      <c r="A91" s="1" t="s">
        <v>1080</v>
      </c>
      <c r="B91" s="10">
        <v>26301252083</v>
      </c>
      <c r="C91" s="11">
        <v>23036</v>
      </c>
      <c r="D91" s="12">
        <v>377200</v>
      </c>
    </row>
    <row r="92" spans="1:4" x14ac:dyDescent="0.2">
      <c r="A92" s="1" t="s">
        <v>1079</v>
      </c>
      <c r="B92" s="10">
        <v>16710013550</v>
      </c>
      <c r="C92" s="11">
        <v>24746</v>
      </c>
      <c r="D92" s="12">
        <v>227700</v>
      </c>
    </row>
    <row r="93" spans="1:4" x14ac:dyDescent="0.2">
      <c r="A93" s="1" t="s">
        <v>1078</v>
      </c>
      <c r="B93" s="10">
        <v>13706137405</v>
      </c>
      <c r="C93" s="11">
        <v>13679</v>
      </c>
      <c r="D93" s="12">
        <v>362250</v>
      </c>
    </row>
    <row r="94" spans="1:4" x14ac:dyDescent="0.2">
      <c r="A94" s="1" t="s">
        <v>1077</v>
      </c>
      <c r="B94" s="10">
        <v>16004136693</v>
      </c>
      <c r="C94" s="11">
        <v>22019</v>
      </c>
      <c r="D94" s="12">
        <v>358800</v>
      </c>
    </row>
    <row r="95" spans="1:4" x14ac:dyDescent="0.2">
      <c r="A95" s="1" t="s">
        <v>1076</v>
      </c>
      <c r="B95" s="10">
        <v>13907056423</v>
      </c>
      <c r="C95" s="11">
        <v>14431</v>
      </c>
      <c r="D95" s="12">
        <v>143750</v>
      </c>
    </row>
    <row r="96" spans="1:4" x14ac:dyDescent="0.2">
      <c r="A96" s="1" t="s">
        <v>1075</v>
      </c>
      <c r="B96" s="10">
        <v>13610019814</v>
      </c>
      <c r="C96" s="11">
        <v>13424</v>
      </c>
      <c r="D96" s="12">
        <v>388700</v>
      </c>
    </row>
    <row r="97" spans="1:4" x14ac:dyDescent="0.2">
      <c r="A97" s="1" t="s">
        <v>1074</v>
      </c>
      <c r="B97" s="10">
        <v>12403214874</v>
      </c>
      <c r="C97" s="11">
        <v>8847</v>
      </c>
      <c r="D97" s="12">
        <v>270250</v>
      </c>
    </row>
    <row r="98" spans="1:4" x14ac:dyDescent="0.2">
      <c r="A98" s="1" t="s">
        <v>1073</v>
      </c>
      <c r="B98" s="10">
        <v>15708107836</v>
      </c>
      <c r="C98" s="11">
        <v>21042</v>
      </c>
      <c r="D98" s="12">
        <v>372600</v>
      </c>
    </row>
    <row r="99" spans="1:4" x14ac:dyDescent="0.2">
      <c r="A99" s="1" t="s">
        <v>1072</v>
      </c>
      <c r="B99" s="10">
        <v>26605047563</v>
      </c>
      <c r="C99" s="11">
        <v>24231</v>
      </c>
      <c r="D99" s="12">
        <v>192050</v>
      </c>
    </row>
    <row r="100" spans="1:4" x14ac:dyDescent="0.2">
      <c r="A100" s="1" t="s">
        <v>1071</v>
      </c>
      <c r="B100" s="10">
        <v>26704191960</v>
      </c>
      <c r="C100" s="11">
        <v>24581</v>
      </c>
      <c r="D100" s="12">
        <v>249550</v>
      </c>
    </row>
    <row r="101" spans="1:4" x14ac:dyDescent="0.2">
      <c r="A101" s="1" t="s">
        <v>1070</v>
      </c>
      <c r="B101" s="10">
        <v>24305233885</v>
      </c>
      <c r="C101" s="11">
        <v>15849</v>
      </c>
      <c r="D101" s="12">
        <v>120750</v>
      </c>
    </row>
    <row r="102" spans="1:4" x14ac:dyDescent="0.2">
      <c r="A102" s="1" t="s">
        <v>1069</v>
      </c>
      <c r="B102" s="10">
        <v>23110158094</v>
      </c>
      <c r="C102" s="11">
        <v>11611</v>
      </c>
      <c r="D102" s="12">
        <v>289800</v>
      </c>
    </row>
    <row r="103" spans="1:4" x14ac:dyDescent="0.2">
      <c r="A103" s="1" t="s">
        <v>1068</v>
      </c>
      <c r="B103" s="10">
        <v>28410207489</v>
      </c>
      <c r="C103" s="11">
        <v>30975</v>
      </c>
      <c r="D103" s="12">
        <v>276000</v>
      </c>
    </row>
    <row r="104" spans="1:4" x14ac:dyDescent="0.2">
      <c r="A104" s="1" t="s">
        <v>1067</v>
      </c>
      <c r="B104" s="10">
        <v>17503114364</v>
      </c>
      <c r="C104" s="11">
        <v>27464</v>
      </c>
      <c r="D104" s="12">
        <v>333500</v>
      </c>
    </row>
    <row r="105" spans="1:4" x14ac:dyDescent="0.2">
      <c r="A105" s="1" t="s">
        <v>1066</v>
      </c>
      <c r="B105" s="10">
        <v>28102146326</v>
      </c>
      <c r="C105" s="11">
        <v>29631</v>
      </c>
      <c r="D105" s="12">
        <v>384100</v>
      </c>
    </row>
    <row r="106" spans="1:4" x14ac:dyDescent="0.2">
      <c r="A106" s="1" t="s">
        <v>1065</v>
      </c>
      <c r="B106" s="10">
        <v>27809236308</v>
      </c>
      <c r="C106" s="11">
        <v>28756</v>
      </c>
      <c r="D106" s="12">
        <v>259900</v>
      </c>
    </row>
    <row r="107" spans="1:4" x14ac:dyDescent="0.2">
      <c r="A107" s="1" t="s">
        <v>1064</v>
      </c>
      <c r="B107" s="10">
        <v>22406083814</v>
      </c>
      <c r="C107" s="11">
        <v>8926</v>
      </c>
      <c r="D107" s="12">
        <v>313950</v>
      </c>
    </row>
    <row r="108" spans="1:4" x14ac:dyDescent="0.2">
      <c r="A108" s="1" t="s">
        <v>1063</v>
      </c>
      <c r="B108" s="10">
        <v>12612147410</v>
      </c>
      <c r="C108" s="11">
        <v>9845</v>
      </c>
      <c r="D108" s="12">
        <v>363400</v>
      </c>
    </row>
    <row r="109" spans="1:4" x14ac:dyDescent="0.2">
      <c r="A109" s="1" t="s">
        <v>1062</v>
      </c>
      <c r="B109" s="10">
        <v>12105127169</v>
      </c>
      <c r="C109" s="11">
        <v>7803</v>
      </c>
      <c r="D109" s="12">
        <v>170200</v>
      </c>
    </row>
    <row r="110" spans="1:4" x14ac:dyDescent="0.2">
      <c r="A110" s="1" t="s">
        <v>1061</v>
      </c>
      <c r="B110" s="10">
        <v>15601029300</v>
      </c>
      <c r="C110" s="11">
        <v>20456</v>
      </c>
      <c r="D110" s="12">
        <v>146050</v>
      </c>
    </row>
    <row r="111" spans="1:4" x14ac:dyDescent="0.2">
      <c r="A111" s="1" t="s">
        <v>1060</v>
      </c>
      <c r="B111" s="10">
        <v>15502095683</v>
      </c>
      <c r="C111" s="11">
        <v>20129</v>
      </c>
      <c r="D111" s="12">
        <v>289800</v>
      </c>
    </row>
    <row r="112" spans="1:4" x14ac:dyDescent="0.2">
      <c r="A112" s="1" t="s">
        <v>1059</v>
      </c>
      <c r="B112" s="10">
        <v>23504017495</v>
      </c>
      <c r="C112" s="11">
        <v>12875</v>
      </c>
      <c r="D112" s="12">
        <v>144900</v>
      </c>
    </row>
    <row r="113" spans="1:4" x14ac:dyDescent="0.2">
      <c r="A113" s="1" t="s">
        <v>1058</v>
      </c>
      <c r="B113" s="10">
        <v>18004061607</v>
      </c>
      <c r="C113" s="11">
        <v>29317</v>
      </c>
      <c r="D113" s="12">
        <v>303600</v>
      </c>
    </row>
    <row r="114" spans="1:4" x14ac:dyDescent="0.2">
      <c r="A114" s="1" t="s">
        <v>1057</v>
      </c>
      <c r="B114" s="10">
        <v>24703061436</v>
      </c>
      <c r="C114" s="11">
        <v>17232</v>
      </c>
      <c r="D114" s="12">
        <v>368000</v>
      </c>
    </row>
    <row r="115" spans="1:4" x14ac:dyDescent="0.2">
      <c r="A115" s="1" t="s">
        <v>1056</v>
      </c>
      <c r="B115" s="10">
        <v>12608221663</v>
      </c>
      <c r="C115" s="11">
        <v>9731</v>
      </c>
      <c r="D115" s="12">
        <v>217350</v>
      </c>
    </row>
    <row r="116" spans="1:4" x14ac:dyDescent="0.2">
      <c r="A116" s="1" t="s">
        <v>1055</v>
      </c>
      <c r="B116" s="10">
        <v>25306159707</v>
      </c>
      <c r="C116" s="11">
        <v>19525</v>
      </c>
      <c r="D116" s="12">
        <v>190900</v>
      </c>
    </row>
    <row r="117" spans="1:4" x14ac:dyDescent="0.2">
      <c r="A117" s="1" t="s">
        <v>1054</v>
      </c>
      <c r="B117" s="10">
        <v>16304229815</v>
      </c>
      <c r="C117" s="11">
        <v>23123</v>
      </c>
      <c r="D117" s="12">
        <v>307050</v>
      </c>
    </row>
    <row r="118" spans="1:4" x14ac:dyDescent="0.2">
      <c r="A118" s="1" t="s">
        <v>1053</v>
      </c>
      <c r="B118" s="10">
        <v>13312185207</v>
      </c>
      <c r="C118" s="11">
        <v>12406</v>
      </c>
      <c r="D118" s="12">
        <v>115000</v>
      </c>
    </row>
    <row r="119" spans="1:4" x14ac:dyDescent="0.2">
      <c r="A119" s="1" t="s">
        <v>1052</v>
      </c>
      <c r="B119" s="10">
        <v>16702273682</v>
      </c>
      <c r="C119" s="11">
        <v>24530</v>
      </c>
      <c r="D119" s="12">
        <v>342700</v>
      </c>
    </row>
    <row r="120" spans="1:4" x14ac:dyDescent="0.2">
      <c r="A120" s="1" t="s">
        <v>1051</v>
      </c>
      <c r="B120" s="10">
        <v>27001245950</v>
      </c>
      <c r="C120" s="11">
        <v>25592</v>
      </c>
      <c r="D120" s="12">
        <v>147200</v>
      </c>
    </row>
    <row r="121" spans="1:4" x14ac:dyDescent="0.2">
      <c r="A121" s="1" t="s">
        <v>1050</v>
      </c>
      <c r="B121" s="10">
        <v>17712169575</v>
      </c>
      <c r="C121" s="11">
        <v>28475</v>
      </c>
      <c r="D121" s="12">
        <v>129950</v>
      </c>
    </row>
    <row r="122" spans="1:4" x14ac:dyDescent="0.2">
      <c r="A122" s="1" t="s">
        <v>1049</v>
      </c>
      <c r="B122" s="10">
        <v>12603207917</v>
      </c>
      <c r="C122" s="11">
        <v>9576</v>
      </c>
      <c r="D122" s="12">
        <v>159850</v>
      </c>
    </row>
    <row r="123" spans="1:4" x14ac:dyDescent="0.2">
      <c r="A123" s="1" t="s">
        <v>1048</v>
      </c>
      <c r="B123" s="10">
        <v>27207131150</v>
      </c>
      <c r="C123" s="11">
        <v>26493</v>
      </c>
      <c r="D123" s="12">
        <v>374900</v>
      </c>
    </row>
    <row r="124" spans="1:4" x14ac:dyDescent="0.2">
      <c r="A124" s="1" t="s">
        <v>1047</v>
      </c>
      <c r="B124" s="10">
        <v>14703224395</v>
      </c>
      <c r="C124" s="11">
        <v>17248</v>
      </c>
      <c r="D124" s="12">
        <v>362250</v>
      </c>
    </row>
    <row r="125" spans="1:4" x14ac:dyDescent="0.2">
      <c r="A125" s="1" t="s">
        <v>1046</v>
      </c>
      <c r="B125" s="10">
        <v>15110107909</v>
      </c>
      <c r="C125" s="11">
        <v>18911</v>
      </c>
      <c r="D125" s="12">
        <v>304750</v>
      </c>
    </row>
    <row r="126" spans="1:4" x14ac:dyDescent="0.2">
      <c r="A126" s="1" t="s">
        <v>1045</v>
      </c>
      <c r="B126" s="10">
        <v>18401019397</v>
      </c>
      <c r="C126" s="11">
        <v>30682</v>
      </c>
      <c r="D126" s="12">
        <v>318550</v>
      </c>
    </row>
    <row r="127" spans="1:4" x14ac:dyDescent="0.2">
      <c r="A127" s="1" t="s">
        <v>1044</v>
      </c>
      <c r="B127" s="10">
        <v>12402247743</v>
      </c>
      <c r="C127" s="11">
        <v>8821</v>
      </c>
      <c r="D127" s="12">
        <v>226550</v>
      </c>
    </row>
    <row r="128" spans="1:4" x14ac:dyDescent="0.2">
      <c r="A128" s="1" t="s">
        <v>1043</v>
      </c>
      <c r="B128" s="10">
        <v>18210236619</v>
      </c>
      <c r="C128" s="11">
        <v>30247</v>
      </c>
      <c r="D128" s="12">
        <v>282900</v>
      </c>
    </row>
    <row r="129" spans="1:4" x14ac:dyDescent="0.2">
      <c r="A129" s="1" t="s">
        <v>1042</v>
      </c>
      <c r="B129" s="10">
        <v>24108185592</v>
      </c>
      <c r="C129" s="11">
        <v>15206</v>
      </c>
      <c r="D129" s="12">
        <v>345000</v>
      </c>
    </row>
    <row r="130" spans="1:4" x14ac:dyDescent="0.2">
      <c r="A130" s="1" t="s">
        <v>1041</v>
      </c>
      <c r="B130" s="10">
        <v>22104051313</v>
      </c>
      <c r="C130" s="11">
        <v>7766</v>
      </c>
      <c r="D130" s="12">
        <v>351900</v>
      </c>
    </row>
    <row r="131" spans="1:4" x14ac:dyDescent="0.2">
      <c r="A131" s="1" t="s">
        <v>1040</v>
      </c>
      <c r="B131" s="10">
        <v>27707277323</v>
      </c>
      <c r="C131" s="11">
        <v>28333</v>
      </c>
      <c r="D131" s="12">
        <v>378350</v>
      </c>
    </row>
    <row r="132" spans="1:4" x14ac:dyDescent="0.2">
      <c r="A132" s="1" t="s">
        <v>1039</v>
      </c>
      <c r="B132" s="10">
        <v>24801267892</v>
      </c>
      <c r="C132" s="11">
        <v>17558</v>
      </c>
      <c r="D132" s="12">
        <v>347300</v>
      </c>
    </row>
    <row r="133" spans="1:4" x14ac:dyDescent="0.2">
      <c r="A133" s="1" t="s">
        <v>1038</v>
      </c>
      <c r="B133" s="10">
        <v>16408127807</v>
      </c>
      <c r="C133" s="11">
        <v>23601</v>
      </c>
      <c r="D133" s="12">
        <v>161000</v>
      </c>
    </row>
    <row r="134" spans="1:4" x14ac:dyDescent="0.2">
      <c r="A134" s="1" t="s">
        <v>1037</v>
      </c>
      <c r="B134" s="10">
        <v>17105024001</v>
      </c>
      <c r="C134" s="11">
        <v>26055</v>
      </c>
      <c r="D134" s="12">
        <v>304750</v>
      </c>
    </row>
    <row r="135" spans="1:4" x14ac:dyDescent="0.2">
      <c r="A135" s="1" t="s">
        <v>1036</v>
      </c>
      <c r="B135" s="10">
        <v>17511028716</v>
      </c>
      <c r="C135" s="11">
        <v>27700</v>
      </c>
      <c r="D135" s="12">
        <v>382950</v>
      </c>
    </row>
    <row r="136" spans="1:4" x14ac:dyDescent="0.2">
      <c r="A136" s="1" t="s">
        <v>1035</v>
      </c>
      <c r="B136" s="10">
        <v>13206064169</v>
      </c>
      <c r="C136" s="11">
        <v>11846</v>
      </c>
      <c r="D136" s="12">
        <v>227700</v>
      </c>
    </row>
    <row r="137" spans="1:4" x14ac:dyDescent="0.2">
      <c r="A137" s="1" t="s">
        <v>1034</v>
      </c>
      <c r="B137" s="10">
        <v>12111221804</v>
      </c>
      <c r="C137" s="11">
        <v>7997</v>
      </c>
      <c r="D137" s="12">
        <v>144900</v>
      </c>
    </row>
    <row r="138" spans="1:4" x14ac:dyDescent="0.2">
      <c r="A138" s="1" t="s">
        <v>1033</v>
      </c>
      <c r="B138" s="10">
        <v>27107065482</v>
      </c>
      <c r="C138" s="11">
        <v>26120</v>
      </c>
      <c r="D138" s="12">
        <v>120750</v>
      </c>
    </row>
    <row r="139" spans="1:4" x14ac:dyDescent="0.2">
      <c r="A139" s="1" t="s">
        <v>1032</v>
      </c>
      <c r="B139" s="10">
        <v>14006265725</v>
      </c>
      <c r="C139" s="11">
        <v>14788</v>
      </c>
      <c r="D139" s="12">
        <v>240350</v>
      </c>
    </row>
    <row r="140" spans="1:4" x14ac:dyDescent="0.2">
      <c r="A140" s="1" t="s">
        <v>1031</v>
      </c>
      <c r="B140" s="10">
        <v>15302241459</v>
      </c>
      <c r="C140" s="11">
        <v>19414</v>
      </c>
      <c r="D140" s="12">
        <v>196650</v>
      </c>
    </row>
    <row r="141" spans="1:4" x14ac:dyDescent="0.2">
      <c r="A141" s="1" t="s">
        <v>1030</v>
      </c>
      <c r="B141" s="10">
        <v>12412242487</v>
      </c>
      <c r="C141" s="11">
        <v>9125</v>
      </c>
      <c r="D141" s="12">
        <v>272550</v>
      </c>
    </row>
    <row r="142" spans="1:4" x14ac:dyDescent="0.2">
      <c r="A142" s="1" t="s">
        <v>1029</v>
      </c>
      <c r="B142" s="10">
        <v>22301197003</v>
      </c>
      <c r="C142" s="11">
        <v>8420</v>
      </c>
      <c r="D142" s="12">
        <v>309350</v>
      </c>
    </row>
    <row r="143" spans="1:4" x14ac:dyDescent="0.2">
      <c r="A143" s="1" t="s">
        <v>1028</v>
      </c>
      <c r="B143" s="10">
        <v>17911173212</v>
      </c>
      <c r="C143" s="11">
        <v>29176</v>
      </c>
      <c r="D143" s="12">
        <v>359950</v>
      </c>
    </row>
    <row r="144" spans="1:4" x14ac:dyDescent="0.2">
      <c r="A144" s="1" t="s">
        <v>1027</v>
      </c>
      <c r="B144" s="10">
        <v>24412259794</v>
      </c>
      <c r="C144" s="11">
        <v>16431</v>
      </c>
      <c r="D144" s="12">
        <v>278300</v>
      </c>
    </row>
    <row r="145" spans="1:4" x14ac:dyDescent="0.2">
      <c r="A145" s="1" t="s">
        <v>1026</v>
      </c>
      <c r="B145" s="10">
        <v>14010122323</v>
      </c>
      <c r="C145" s="11">
        <v>14896</v>
      </c>
      <c r="D145" s="12">
        <v>188600</v>
      </c>
    </row>
    <row r="146" spans="1:4" x14ac:dyDescent="0.2">
      <c r="A146" s="1" t="s">
        <v>1025</v>
      </c>
      <c r="B146" s="10">
        <v>13809107649</v>
      </c>
      <c r="C146" s="11">
        <v>14133</v>
      </c>
      <c r="D146" s="12">
        <v>154100</v>
      </c>
    </row>
    <row r="147" spans="1:4" x14ac:dyDescent="0.2">
      <c r="A147" s="1" t="s">
        <v>1024</v>
      </c>
      <c r="B147" s="10">
        <v>16502162693</v>
      </c>
      <c r="C147" s="11">
        <v>23789</v>
      </c>
      <c r="D147" s="12">
        <v>399050</v>
      </c>
    </row>
    <row r="148" spans="1:4" x14ac:dyDescent="0.2">
      <c r="A148" s="1" t="s">
        <v>1023</v>
      </c>
      <c r="B148" s="10">
        <v>16706282945</v>
      </c>
      <c r="C148" s="11">
        <v>24651</v>
      </c>
      <c r="D148" s="12">
        <v>261050</v>
      </c>
    </row>
    <row r="149" spans="1:4" x14ac:dyDescent="0.2">
      <c r="A149" s="1" t="s">
        <v>1022</v>
      </c>
      <c r="B149" s="10">
        <v>18205236389</v>
      </c>
      <c r="C149" s="11">
        <v>30094</v>
      </c>
      <c r="D149" s="12">
        <v>376050</v>
      </c>
    </row>
    <row r="150" spans="1:4" x14ac:dyDescent="0.2">
      <c r="A150" s="1" t="s">
        <v>1021</v>
      </c>
      <c r="B150" s="10">
        <v>29010253573</v>
      </c>
      <c r="C150" s="11">
        <v>33171</v>
      </c>
      <c r="D150" s="12">
        <v>259900</v>
      </c>
    </row>
    <row r="151" spans="1:4" x14ac:dyDescent="0.2">
      <c r="A151" s="1" t="s">
        <v>1020</v>
      </c>
      <c r="B151" s="10">
        <v>15710143397</v>
      </c>
      <c r="C151" s="11">
        <v>21107</v>
      </c>
      <c r="D151" s="12">
        <v>225400</v>
      </c>
    </row>
    <row r="152" spans="1:4" x14ac:dyDescent="0.2">
      <c r="A152" s="1" t="s">
        <v>1019</v>
      </c>
      <c r="B152" s="10">
        <v>25608064010</v>
      </c>
      <c r="C152" s="11">
        <v>20673</v>
      </c>
      <c r="D152" s="12">
        <v>338100</v>
      </c>
    </row>
    <row r="153" spans="1:4" x14ac:dyDescent="0.2">
      <c r="A153" s="1" t="s">
        <v>1018</v>
      </c>
      <c r="B153" s="10">
        <v>15206037490</v>
      </c>
      <c r="C153" s="11">
        <v>19148</v>
      </c>
      <c r="D153" s="12">
        <v>340400</v>
      </c>
    </row>
    <row r="154" spans="1:4" x14ac:dyDescent="0.2">
      <c r="A154" s="1" t="s">
        <v>1017</v>
      </c>
      <c r="B154" s="10">
        <v>15011205563</v>
      </c>
      <c r="C154" s="11">
        <v>18587</v>
      </c>
      <c r="D154" s="12">
        <v>244950</v>
      </c>
    </row>
    <row r="155" spans="1:4" x14ac:dyDescent="0.2">
      <c r="A155" s="1" t="s">
        <v>1016</v>
      </c>
      <c r="B155" s="10">
        <v>27806243439</v>
      </c>
      <c r="C155" s="11">
        <v>28665</v>
      </c>
      <c r="D155" s="12">
        <v>330050</v>
      </c>
    </row>
    <row r="156" spans="1:4" x14ac:dyDescent="0.2">
      <c r="A156" s="1" t="s">
        <v>1015</v>
      </c>
      <c r="B156" s="10">
        <v>27103131274</v>
      </c>
      <c r="C156" s="11">
        <v>26005</v>
      </c>
      <c r="D156" s="12">
        <v>313950</v>
      </c>
    </row>
    <row r="157" spans="1:4" x14ac:dyDescent="0.2">
      <c r="A157" s="1" t="s">
        <v>1014</v>
      </c>
      <c r="B157" s="10">
        <v>27601279968</v>
      </c>
      <c r="C157" s="11">
        <v>27786</v>
      </c>
      <c r="D157" s="12">
        <v>289800</v>
      </c>
    </row>
    <row r="158" spans="1:4" x14ac:dyDescent="0.2">
      <c r="A158" s="1" t="s">
        <v>1013</v>
      </c>
      <c r="B158" s="10">
        <v>26406191598</v>
      </c>
      <c r="C158" s="11">
        <v>23547</v>
      </c>
      <c r="D158" s="12">
        <v>376050</v>
      </c>
    </row>
    <row r="159" spans="1:4" x14ac:dyDescent="0.2">
      <c r="A159" s="1" t="s">
        <v>1012</v>
      </c>
      <c r="B159" s="10">
        <v>26308146885</v>
      </c>
      <c r="C159" s="11">
        <v>23237</v>
      </c>
      <c r="D159" s="12">
        <v>167900</v>
      </c>
    </row>
    <row r="160" spans="1:4" x14ac:dyDescent="0.2">
      <c r="A160" s="1" t="s">
        <v>1011</v>
      </c>
      <c r="B160" s="10">
        <v>13004156208</v>
      </c>
      <c r="C160" s="11">
        <v>11063</v>
      </c>
      <c r="D160" s="12">
        <v>378350</v>
      </c>
    </row>
    <row r="161" spans="1:4" x14ac:dyDescent="0.2">
      <c r="A161" s="1" t="s">
        <v>1010</v>
      </c>
      <c r="B161" s="10">
        <v>17206134541</v>
      </c>
      <c r="C161" s="11">
        <v>26463</v>
      </c>
      <c r="D161" s="12">
        <v>240350</v>
      </c>
    </row>
    <row r="162" spans="1:4" x14ac:dyDescent="0.2">
      <c r="A162" s="1" t="s">
        <v>1009</v>
      </c>
      <c r="B162" s="10">
        <v>24201152112</v>
      </c>
      <c r="C162" s="11">
        <v>15356</v>
      </c>
      <c r="D162" s="12">
        <v>366850</v>
      </c>
    </row>
    <row r="163" spans="1:4" x14ac:dyDescent="0.2">
      <c r="A163" s="1" t="s">
        <v>1008</v>
      </c>
      <c r="B163" s="10">
        <v>12201101228</v>
      </c>
      <c r="C163" s="11">
        <v>8046</v>
      </c>
      <c r="D163" s="12">
        <v>217350</v>
      </c>
    </row>
    <row r="164" spans="1:4" x14ac:dyDescent="0.2">
      <c r="A164" s="1" t="s">
        <v>1007</v>
      </c>
      <c r="B164" s="10">
        <v>26510012034</v>
      </c>
      <c r="C164" s="11">
        <v>24016</v>
      </c>
      <c r="D164" s="12">
        <v>386400</v>
      </c>
    </row>
    <row r="165" spans="1:4" x14ac:dyDescent="0.2">
      <c r="A165" s="1" t="s">
        <v>1006</v>
      </c>
      <c r="B165" s="10">
        <v>15211274601</v>
      </c>
      <c r="C165" s="11">
        <v>19325</v>
      </c>
      <c r="D165" s="12">
        <v>124200</v>
      </c>
    </row>
    <row r="166" spans="1:4" x14ac:dyDescent="0.2">
      <c r="A166" s="1" t="s">
        <v>1005</v>
      </c>
      <c r="B166" s="10">
        <v>14802283404</v>
      </c>
      <c r="C166" s="11">
        <v>17591</v>
      </c>
      <c r="D166" s="12">
        <v>362250</v>
      </c>
    </row>
    <row r="167" spans="1:4" x14ac:dyDescent="0.2">
      <c r="A167" s="1" t="s">
        <v>1004</v>
      </c>
      <c r="B167" s="10">
        <v>23406043010</v>
      </c>
      <c r="C167" s="11">
        <v>12574</v>
      </c>
      <c r="D167" s="12">
        <v>194350</v>
      </c>
    </row>
    <row r="168" spans="1:4" x14ac:dyDescent="0.2">
      <c r="A168" s="1" t="s">
        <v>1003</v>
      </c>
      <c r="B168" s="10">
        <v>24301272199</v>
      </c>
      <c r="C168" s="11">
        <v>15733</v>
      </c>
      <c r="D168" s="12">
        <v>143750</v>
      </c>
    </row>
    <row r="169" spans="1:4" x14ac:dyDescent="0.2">
      <c r="A169" s="1" t="s">
        <v>1002</v>
      </c>
      <c r="B169" s="10">
        <v>23503236102</v>
      </c>
      <c r="C169" s="11">
        <v>12866</v>
      </c>
      <c r="D169" s="12">
        <v>355350</v>
      </c>
    </row>
    <row r="170" spans="1:4" x14ac:dyDescent="0.2">
      <c r="A170" s="1" t="s">
        <v>1001</v>
      </c>
      <c r="B170" s="10">
        <v>18610076073</v>
      </c>
      <c r="C170" s="11">
        <v>31692</v>
      </c>
      <c r="D170" s="12">
        <v>294400</v>
      </c>
    </row>
    <row r="171" spans="1:4" x14ac:dyDescent="0.2">
      <c r="A171" s="1" t="s">
        <v>1000</v>
      </c>
      <c r="B171" s="10">
        <v>14301279704</v>
      </c>
      <c r="C171" s="11">
        <v>15733</v>
      </c>
      <c r="D171" s="12">
        <v>210450</v>
      </c>
    </row>
    <row r="172" spans="1:4" x14ac:dyDescent="0.2">
      <c r="A172" s="1" t="s">
        <v>999</v>
      </c>
      <c r="B172" s="10">
        <v>16111146323</v>
      </c>
      <c r="C172" s="11">
        <v>22599</v>
      </c>
      <c r="D172" s="12">
        <v>355350</v>
      </c>
    </row>
    <row r="173" spans="1:4" x14ac:dyDescent="0.2">
      <c r="A173" s="1" t="s">
        <v>998</v>
      </c>
      <c r="B173" s="10">
        <v>18106243302</v>
      </c>
      <c r="C173" s="11">
        <v>29761</v>
      </c>
      <c r="D173" s="12">
        <v>340400</v>
      </c>
    </row>
    <row r="174" spans="1:4" x14ac:dyDescent="0.2">
      <c r="A174" s="1" t="s">
        <v>997</v>
      </c>
      <c r="B174" s="10">
        <v>28701208804</v>
      </c>
      <c r="C174" s="11">
        <v>31797</v>
      </c>
      <c r="D174" s="12">
        <v>377200</v>
      </c>
    </row>
    <row r="175" spans="1:4" x14ac:dyDescent="0.2">
      <c r="A175" s="1" t="s">
        <v>996</v>
      </c>
      <c r="B175" s="10">
        <v>16801107719</v>
      </c>
      <c r="C175" s="11">
        <v>24847</v>
      </c>
      <c r="D175" s="12">
        <v>305900</v>
      </c>
    </row>
    <row r="176" spans="1:4" x14ac:dyDescent="0.2">
      <c r="A176" s="1" t="s">
        <v>995</v>
      </c>
      <c r="B176" s="10">
        <v>23701162388</v>
      </c>
      <c r="C176" s="11">
        <v>13531</v>
      </c>
      <c r="D176" s="12">
        <v>202400</v>
      </c>
    </row>
    <row r="177" spans="1:4" x14ac:dyDescent="0.2">
      <c r="A177" s="1" t="s">
        <v>994</v>
      </c>
      <c r="B177" s="10">
        <v>25504116566</v>
      </c>
      <c r="C177" s="11">
        <v>20190</v>
      </c>
      <c r="D177" s="12">
        <v>131100</v>
      </c>
    </row>
    <row r="178" spans="1:4" x14ac:dyDescent="0.2">
      <c r="A178" s="1" t="s">
        <v>993</v>
      </c>
      <c r="B178" s="10">
        <v>17403206964</v>
      </c>
      <c r="C178" s="11">
        <v>27108</v>
      </c>
      <c r="D178" s="12">
        <v>182850</v>
      </c>
    </row>
    <row r="179" spans="1:4" x14ac:dyDescent="0.2">
      <c r="A179" s="1" t="s">
        <v>992</v>
      </c>
      <c r="B179" s="10">
        <v>25608167359</v>
      </c>
      <c r="C179" s="11">
        <v>20683</v>
      </c>
      <c r="D179" s="12">
        <v>180550</v>
      </c>
    </row>
    <row r="180" spans="1:4" x14ac:dyDescent="0.2">
      <c r="A180" s="1" t="s">
        <v>991</v>
      </c>
      <c r="B180" s="10">
        <v>12401058988</v>
      </c>
      <c r="C180" s="11">
        <v>8771</v>
      </c>
      <c r="D180" s="12">
        <v>150650</v>
      </c>
    </row>
    <row r="181" spans="1:4" x14ac:dyDescent="0.2">
      <c r="A181" s="1" t="s">
        <v>990</v>
      </c>
      <c r="B181" s="10">
        <v>16009279586</v>
      </c>
      <c r="C181" s="11">
        <v>22186</v>
      </c>
      <c r="D181" s="12">
        <v>246100</v>
      </c>
    </row>
    <row r="182" spans="1:4" x14ac:dyDescent="0.2">
      <c r="A182" s="1" t="s">
        <v>989</v>
      </c>
      <c r="B182" s="10">
        <v>14104278576</v>
      </c>
      <c r="C182" s="11">
        <v>15093</v>
      </c>
      <c r="D182" s="12">
        <v>171350</v>
      </c>
    </row>
    <row r="183" spans="1:4" x14ac:dyDescent="0.2">
      <c r="A183" s="1" t="s">
        <v>988</v>
      </c>
      <c r="B183" s="10">
        <v>25309238419</v>
      </c>
      <c r="C183" s="11">
        <v>19625</v>
      </c>
      <c r="D183" s="12">
        <v>179400</v>
      </c>
    </row>
    <row r="184" spans="1:4" x14ac:dyDescent="0.2">
      <c r="A184" s="1" t="s">
        <v>987</v>
      </c>
      <c r="B184" s="10">
        <v>15310274681</v>
      </c>
      <c r="C184" s="11">
        <v>19659</v>
      </c>
      <c r="D184" s="12">
        <v>307050</v>
      </c>
    </row>
    <row r="185" spans="1:4" x14ac:dyDescent="0.2">
      <c r="A185" s="1" t="s">
        <v>986</v>
      </c>
      <c r="B185" s="10">
        <v>25411284964</v>
      </c>
      <c r="C185" s="11">
        <v>20056</v>
      </c>
      <c r="D185" s="12">
        <v>334650</v>
      </c>
    </row>
    <row r="186" spans="1:4" x14ac:dyDescent="0.2">
      <c r="A186" s="1" t="s">
        <v>985</v>
      </c>
      <c r="B186" s="10">
        <v>15406022647</v>
      </c>
      <c r="C186" s="11">
        <v>19877</v>
      </c>
      <c r="D186" s="12">
        <v>262200</v>
      </c>
    </row>
    <row r="187" spans="1:4" x14ac:dyDescent="0.2">
      <c r="A187" s="1" t="s">
        <v>984</v>
      </c>
      <c r="B187" s="10">
        <v>17802156911</v>
      </c>
      <c r="C187" s="11">
        <v>28536</v>
      </c>
      <c r="D187" s="12">
        <v>322000</v>
      </c>
    </row>
    <row r="188" spans="1:4" x14ac:dyDescent="0.2">
      <c r="A188" s="1" t="s">
        <v>983</v>
      </c>
      <c r="B188" s="10">
        <v>22503099510</v>
      </c>
      <c r="C188" s="11">
        <v>9200</v>
      </c>
      <c r="D188" s="12">
        <v>392150</v>
      </c>
    </row>
    <row r="189" spans="1:4" x14ac:dyDescent="0.2">
      <c r="A189" s="1" t="s">
        <v>982</v>
      </c>
      <c r="B189" s="10">
        <v>23008023745</v>
      </c>
      <c r="C189" s="11">
        <v>11172</v>
      </c>
      <c r="D189" s="12">
        <v>281750</v>
      </c>
    </row>
    <row r="190" spans="1:4" x14ac:dyDescent="0.2">
      <c r="A190" s="1" t="s">
        <v>981</v>
      </c>
      <c r="B190" s="10">
        <v>28901276938</v>
      </c>
      <c r="C190" s="11">
        <v>32535</v>
      </c>
      <c r="D190" s="12">
        <v>115000</v>
      </c>
    </row>
    <row r="191" spans="1:4" x14ac:dyDescent="0.2">
      <c r="A191" s="1" t="s">
        <v>980</v>
      </c>
      <c r="B191" s="10">
        <v>18712119108</v>
      </c>
      <c r="C191" s="11">
        <v>32122</v>
      </c>
      <c r="D191" s="12">
        <v>203550</v>
      </c>
    </row>
    <row r="192" spans="1:4" x14ac:dyDescent="0.2">
      <c r="A192" s="1" t="s">
        <v>979</v>
      </c>
      <c r="B192" s="10">
        <v>12309013092</v>
      </c>
      <c r="C192" s="11">
        <v>8645</v>
      </c>
      <c r="D192" s="12">
        <v>384100</v>
      </c>
    </row>
    <row r="193" spans="1:4" x14ac:dyDescent="0.2">
      <c r="A193" s="1" t="s">
        <v>978</v>
      </c>
      <c r="B193" s="10">
        <v>23305151743</v>
      </c>
      <c r="C193" s="11">
        <v>12189</v>
      </c>
      <c r="D193" s="12">
        <v>142600</v>
      </c>
    </row>
    <row r="194" spans="1:4" x14ac:dyDescent="0.2">
      <c r="A194" s="1" t="s">
        <v>977</v>
      </c>
      <c r="B194" s="10">
        <v>17509099858</v>
      </c>
      <c r="C194" s="11">
        <v>27646</v>
      </c>
      <c r="D194" s="12">
        <v>129950</v>
      </c>
    </row>
    <row r="195" spans="1:4" x14ac:dyDescent="0.2">
      <c r="A195" s="1" t="s">
        <v>976</v>
      </c>
      <c r="B195" s="10">
        <v>19007051203</v>
      </c>
      <c r="C195" s="11">
        <v>33059</v>
      </c>
      <c r="D195" s="12">
        <v>266800</v>
      </c>
    </row>
    <row r="196" spans="1:4" x14ac:dyDescent="0.2">
      <c r="A196" s="1" t="s">
        <v>975</v>
      </c>
      <c r="B196" s="10">
        <v>14303044404</v>
      </c>
      <c r="C196" s="11">
        <v>15769</v>
      </c>
      <c r="D196" s="12">
        <v>371450</v>
      </c>
    </row>
    <row r="197" spans="1:4" x14ac:dyDescent="0.2">
      <c r="A197" s="1" t="s">
        <v>974</v>
      </c>
      <c r="B197" s="10">
        <v>14704153111</v>
      </c>
      <c r="C197" s="11">
        <v>17272</v>
      </c>
      <c r="D197" s="12">
        <v>349600</v>
      </c>
    </row>
    <row r="198" spans="1:4" x14ac:dyDescent="0.2">
      <c r="A198" s="1" t="s">
        <v>973</v>
      </c>
      <c r="B198" s="10">
        <v>25711113529</v>
      </c>
      <c r="C198" s="11">
        <v>21135</v>
      </c>
      <c r="D198" s="12">
        <v>241500</v>
      </c>
    </row>
    <row r="199" spans="1:4" x14ac:dyDescent="0.2">
      <c r="A199" s="1" t="s">
        <v>972</v>
      </c>
      <c r="B199" s="10">
        <v>23002173561</v>
      </c>
      <c r="C199" s="11">
        <v>11006</v>
      </c>
      <c r="D199" s="12">
        <v>386400</v>
      </c>
    </row>
    <row r="200" spans="1:4" x14ac:dyDescent="0.2">
      <c r="A200" s="1" t="s">
        <v>971</v>
      </c>
      <c r="B200" s="10">
        <v>13109126018</v>
      </c>
      <c r="C200" s="11">
        <v>11578</v>
      </c>
      <c r="D200" s="12">
        <v>270250</v>
      </c>
    </row>
    <row r="201" spans="1:4" x14ac:dyDescent="0.2">
      <c r="A201" s="1" t="s">
        <v>970</v>
      </c>
      <c r="B201" s="10">
        <v>18812152591</v>
      </c>
      <c r="C201" s="11">
        <v>32492</v>
      </c>
      <c r="D201" s="12">
        <v>146050</v>
      </c>
    </row>
    <row r="202" spans="1:4" x14ac:dyDescent="0.2">
      <c r="A202" s="1" t="s">
        <v>969</v>
      </c>
      <c r="B202" s="10">
        <v>26805094811</v>
      </c>
      <c r="C202" s="11">
        <v>24967</v>
      </c>
      <c r="D202" s="12">
        <v>282900</v>
      </c>
    </row>
    <row r="203" spans="1:4" x14ac:dyDescent="0.2">
      <c r="A203" s="1" t="s">
        <v>968</v>
      </c>
      <c r="B203" s="10">
        <v>14211011331</v>
      </c>
      <c r="C203" s="11">
        <v>15646</v>
      </c>
      <c r="D203" s="12">
        <v>355350</v>
      </c>
    </row>
    <row r="204" spans="1:4" x14ac:dyDescent="0.2">
      <c r="A204" s="1" t="s">
        <v>967</v>
      </c>
      <c r="B204" s="10">
        <v>16908043213</v>
      </c>
      <c r="C204" s="11">
        <v>25419</v>
      </c>
      <c r="D204" s="12">
        <v>126500</v>
      </c>
    </row>
    <row r="205" spans="1:4" x14ac:dyDescent="0.2">
      <c r="A205" s="1" t="s">
        <v>966</v>
      </c>
      <c r="B205" s="10">
        <v>12608187063</v>
      </c>
      <c r="C205" s="11">
        <v>9727</v>
      </c>
      <c r="D205" s="12">
        <v>372600</v>
      </c>
    </row>
    <row r="206" spans="1:4" x14ac:dyDescent="0.2">
      <c r="A206" s="1" t="s">
        <v>965</v>
      </c>
      <c r="B206" s="10">
        <v>12003077276</v>
      </c>
      <c r="C206" s="11">
        <v>7372</v>
      </c>
      <c r="D206" s="12">
        <v>401350</v>
      </c>
    </row>
    <row r="207" spans="1:4" x14ac:dyDescent="0.2">
      <c r="A207" s="1" t="s">
        <v>964</v>
      </c>
      <c r="B207" s="10">
        <v>12911022436</v>
      </c>
      <c r="C207" s="11">
        <v>10899</v>
      </c>
      <c r="D207" s="12">
        <v>295550</v>
      </c>
    </row>
    <row r="208" spans="1:4" x14ac:dyDescent="0.2">
      <c r="A208" s="1" t="s">
        <v>963</v>
      </c>
      <c r="B208" s="10">
        <v>27503072161</v>
      </c>
      <c r="C208" s="11">
        <v>27460</v>
      </c>
      <c r="D208" s="12">
        <v>385250</v>
      </c>
    </row>
    <row r="209" spans="1:4" x14ac:dyDescent="0.2">
      <c r="A209" s="1" t="s">
        <v>962</v>
      </c>
      <c r="B209" s="10">
        <v>18902197571</v>
      </c>
      <c r="C209" s="11">
        <v>32558</v>
      </c>
      <c r="D209" s="12">
        <v>143750</v>
      </c>
    </row>
    <row r="210" spans="1:4" x14ac:dyDescent="0.2">
      <c r="A210" s="1" t="s">
        <v>961</v>
      </c>
      <c r="B210" s="10">
        <v>13212077099</v>
      </c>
      <c r="C210" s="11">
        <v>12030</v>
      </c>
      <c r="D210" s="12">
        <v>140300</v>
      </c>
    </row>
    <row r="211" spans="1:4" x14ac:dyDescent="0.2">
      <c r="A211" s="1" t="s">
        <v>960</v>
      </c>
      <c r="B211" s="10">
        <v>17904103154</v>
      </c>
      <c r="C211" s="11">
        <v>28955</v>
      </c>
      <c r="D211" s="12">
        <v>389850</v>
      </c>
    </row>
    <row r="212" spans="1:4" x14ac:dyDescent="0.2">
      <c r="A212" s="1" t="s">
        <v>959</v>
      </c>
      <c r="B212" s="10">
        <v>22705276527</v>
      </c>
      <c r="C212" s="11">
        <v>10009</v>
      </c>
      <c r="D212" s="12">
        <v>288650</v>
      </c>
    </row>
    <row r="213" spans="1:4" x14ac:dyDescent="0.2">
      <c r="A213" s="1" t="s">
        <v>958</v>
      </c>
      <c r="B213" s="10">
        <v>12906245619</v>
      </c>
      <c r="C213" s="11">
        <v>10768</v>
      </c>
      <c r="D213" s="12">
        <v>384100</v>
      </c>
    </row>
    <row r="214" spans="1:4" x14ac:dyDescent="0.2">
      <c r="A214" s="1" t="s">
        <v>957</v>
      </c>
      <c r="B214" s="10">
        <v>13603133713</v>
      </c>
      <c r="C214" s="11">
        <v>13222</v>
      </c>
      <c r="D214" s="12">
        <v>342700</v>
      </c>
    </row>
    <row r="215" spans="1:4" x14ac:dyDescent="0.2">
      <c r="A215" s="1" t="s">
        <v>956</v>
      </c>
      <c r="B215" s="10">
        <v>24001014646</v>
      </c>
      <c r="C215" s="11">
        <v>14611</v>
      </c>
      <c r="D215" s="12">
        <v>151800</v>
      </c>
    </row>
    <row r="216" spans="1:4" x14ac:dyDescent="0.2">
      <c r="A216" s="1" t="s">
        <v>955</v>
      </c>
      <c r="B216" s="10">
        <v>17801215853</v>
      </c>
      <c r="C216" s="11">
        <v>28511</v>
      </c>
      <c r="D216" s="12">
        <v>281750</v>
      </c>
    </row>
    <row r="217" spans="1:4" x14ac:dyDescent="0.2">
      <c r="A217" s="1" t="s">
        <v>954</v>
      </c>
      <c r="B217" s="10">
        <v>17907283141</v>
      </c>
      <c r="C217" s="11">
        <v>29064</v>
      </c>
      <c r="D217" s="12">
        <v>377200</v>
      </c>
    </row>
    <row r="218" spans="1:4" x14ac:dyDescent="0.2">
      <c r="A218" s="1" t="s">
        <v>953</v>
      </c>
      <c r="B218" s="10">
        <v>24503144469</v>
      </c>
      <c r="C218" s="11">
        <v>16510</v>
      </c>
      <c r="D218" s="12">
        <v>136850</v>
      </c>
    </row>
    <row r="219" spans="1:4" x14ac:dyDescent="0.2">
      <c r="A219" s="1" t="s">
        <v>952</v>
      </c>
      <c r="B219" s="10">
        <v>22601193905</v>
      </c>
      <c r="C219" s="11">
        <v>9516</v>
      </c>
      <c r="D219" s="12">
        <v>280600</v>
      </c>
    </row>
    <row r="220" spans="1:4" x14ac:dyDescent="0.2">
      <c r="A220" s="1" t="s">
        <v>951</v>
      </c>
      <c r="B220" s="10">
        <v>27811012802</v>
      </c>
      <c r="C220" s="11">
        <v>28795</v>
      </c>
      <c r="D220" s="12">
        <v>345000</v>
      </c>
    </row>
    <row r="221" spans="1:4" x14ac:dyDescent="0.2">
      <c r="A221" s="1" t="s">
        <v>950</v>
      </c>
      <c r="B221" s="10">
        <v>15703012430</v>
      </c>
      <c r="C221" s="11">
        <v>20880</v>
      </c>
      <c r="D221" s="12">
        <v>281750</v>
      </c>
    </row>
    <row r="222" spans="1:4" x14ac:dyDescent="0.2">
      <c r="A222" s="1" t="s">
        <v>949</v>
      </c>
      <c r="B222" s="10">
        <v>17301014306</v>
      </c>
      <c r="C222" s="11">
        <v>26665</v>
      </c>
      <c r="D222" s="12">
        <v>215050</v>
      </c>
    </row>
    <row r="223" spans="1:4" x14ac:dyDescent="0.2">
      <c r="A223" s="1" t="s">
        <v>948</v>
      </c>
      <c r="B223" s="10">
        <v>28506083079</v>
      </c>
      <c r="C223" s="11">
        <v>31206</v>
      </c>
      <c r="D223" s="12">
        <v>381800</v>
      </c>
    </row>
    <row r="224" spans="1:4" x14ac:dyDescent="0.2">
      <c r="A224" s="1" t="s">
        <v>947</v>
      </c>
      <c r="B224" s="10">
        <v>23111049087</v>
      </c>
      <c r="C224" s="11">
        <v>11631</v>
      </c>
      <c r="D224" s="12">
        <v>251850</v>
      </c>
    </row>
    <row r="225" spans="1:4" x14ac:dyDescent="0.2">
      <c r="A225" s="1" t="s">
        <v>946</v>
      </c>
      <c r="B225" s="10">
        <v>16109233811</v>
      </c>
      <c r="C225" s="11">
        <v>22547</v>
      </c>
      <c r="D225" s="12">
        <v>269100</v>
      </c>
    </row>
    <row r="226" spans="1:4" x14ac:dyDescent="0.2">
      <c r="A226" s="1" t="s">
        <v>945</v>
      </c>
      <c r="B226" s="10">
        <v>12410016727</v>
      </c>
      <c r="C226" s="11">
        <v>9041</v>
      </c>
      <c r="D226" s="12">
        <v>129950</v>
      </c>
    </row>
    <row r="227" spans="1:4" x14ac:dyDescent="0.2">
      <c r="A227" s="1" t="s">
        <v>944</v>
      </c>
      <c r="B227" s="10">
        <v>13510161596</v>
      </c>
      <c r="C227" s="11">
        <v>13073</v>
      </c>
      <c r="D227" s="12">
        <v>144900</v>
      </c>
    </row>
    <row r="228" spans="1:4" x14ac:dyDescent="0.2">
      <c r="A228" s="1" t="s">
        <v>943</v>
      </c>
      <c r="B228" s="10">
        <v>22404118154</v>
      </c>
      <c r="C228" s="11">
        <v>8868</v>
      </c>
      <c r="D228" s="12">
        <v>292100</v>
      </c>
    </row>
    <row r="229" spans="1:4" x14ac:dyDescent="0.2">
      <c r="A229" s="1" t="s">
        <v>942</v>
      </c>
      <c r="B229" s="10">
        <v>12311075158</v>
      </c>
      <c r="C229" s="11">
        <v>8712</v>
      </c>
      <c r="D229" s="12">
        <v>280600</v>
      </c>
    </row>
    <row r="230" spans="1:4" x14ac:dyDescent="0.2">
      <c r="A230" s="1" t="s">
        <v>941</v>
      </c>
      <c r="B230" s="10">
        <v>17301038033</v>
      </c>
      <c r="C230" s="11">
        <v>26667</v>
      </c>
      <c r="D230" s="12">
        <v>215050</v>
      </c>
    </row>
    <row r="231" spans="1:4" x14ac:dyDescent="0.2">
      <c r="A231" s="1" t="s">
        <v>940</v>
      </c>
      <c r="B231" s="10">
        <v>15206026803</v>
      </c>
      <c r="C231" s="11">
        <v>19147</v>
      </c>
      <c r="D231" s="12">
        <v>385250</v>
      </c>
    </row>
    <row r="232" spans="1:4" x14ac:dyDescent="0.2">
      <c r="A232" s="1" t="s">
        <v>939</v>
      </c>
      <c r="B232" s="10">
        <v>27501264593</v>
      </c>
      <c r="C232" s="11">
        <v>27420</v>
      </c>
      <c r="D232" s="12">
        <v>181700</v>
      </c>
    </row>
    <row r="233" spans="1:4" x14ac:dyDescent="0.2">
      <c r="A233" s="1" t="s">
        <v>938</v>
      </c>
      <c r="B233" s="10">
        <v>14208093376</v>
      </c>
      <c r="C233" s="11">
        <v>15562</v>
      </c>
      <c r="D233" s="12">
        <v>366850</v>
      </c>
    </row>
    <row r="234" spans="1:4" x14ac:dyDescent="0.2">
      <c r="A234" s="1" t="s">
        <v>937</v>
      </c>
      <c r="B234" s="10">
        <v>13802167684</v>
      </c>
      <c r="C234" s="11">
        <v>13927</v>
      </c>
      <c r="D234" s="12">
        <v>212750</v>
      </c>
    </row>
    <row r="235" spans="1:4" x14ac:dyDescent="0.2">
      <c r="A235" s="1" t="s">
        <v>936</v>
      </c>
      <c r="B235" s="10">
        <v>27601192768</v>
      </c>
      <c r="C235" s="11">
        <v>27778</v>
      </c>
      <c r="D235" s="12">
        <v>304750</v>
      </c>
    </row>
    <row r="236" spans="1:4" x14ac:dyDescent="0.2">
      <c r="A236" s="1" t="s">
        <v>935</v>
      </c>
      <c r="B236" s="10">
        <v>27203242788</v>
      </c>
      <c r="C236" s="11">
        <v>26382</v>
      </c>
      <c r="D236" s="12">
        <v>139150</v>
      </c>
    </row>
    <row r="237" spans="1:4" x14ac:dyDescent="0.2">
      <c r="A237" s="1" t="s">
        <v>934</v>
      </c>
      <c r="B237" s="10">
        <v>25010255728</v>
      </c>
      <c r="C237" s="11">
        <v>18561</v>
      </c>
      <c r="D237" s="12">
        <v>196650</v>
      </c>
    </row>
    <row r="238" spans="1:4" x14ac:dyDescent="0.2">
      <c r="A238" s="1" t="s">
        <v>933</v>
      </c>
      <c r="B238" s="10">
        <v>17405013120</v>
      </c>
      <c r="C238" s="11">
        <v>27150</v>
      </c>
      <c r="D238" s="12">
        <v>259900</v>
      </c>
    </row>
    <row r="239" spans="1:4" x14ac:dyDescent="0.2">
      <c r="A239" s="1" t="s">
        <v>932</v>
      </c>
      <c r="B239" s="10">
        <v>18601038030</v>
      </c>
      <c r="C239" s="11">
        <v>31415</v>
      </c>
      <c r="D239" s="12">
        <v>241500</v>
      </c>
    </row>
    <row r="240" spans="1:4" x14ac:dyDescent="0.2">
      <c r="A240" s="1" t="s">
        <v>782</v>
      </c>
      <c r="B240" s="10">
        <v>13907179189</v>
      </c>
      <c r="C240" s="11">
        <v>14443</v>
      </c>
      <c r="D240" s="12">
        <v>156400</v>
      </c>
    </row>
    <row r="241" spans="1:4" x14ac:dyDescent="0.2">
      <c r="A241" s="1" t="s">
        <v>931</v>
      </c>
      <c r="B241" s="10">
        <v>22901077190</v>
      </c>
      <c r="C241" s="11">
        <v>10600</v>
      </c>
      <c r="D241" s="12">
        <v>393300</v>
      </c>
    </row>
    <row r="242" spans="1:4" x14ac:dyDescent="0.2">
      <c r="A242" s="1" t="s">
        <v>930</v>
      </c>
      <c r="B242" s="10">
        <v>15303109039</v>
      </c>
      <c r="C242" s="11">
        <v>19428</v>
      </c>
      <c r="D242" s="12">
        <v>293250</v>
      </c>
    </row>
    <row r="243" spans="1:4" x14ac:dyDescent="0.2">
      <c r="A243" s="1" t="s">
        <v>929</v>
      </c>
      <c r="B243" s="10">
        <v>24504087086</v>
      </c>
      <c r="C243" s="11">
        <v>16535</v>
      </c>
      <c r="D243" s="12">
        <v>221950</v>
      </c>
    </row>
    <row r="244" spans="1:4" x14ac:dyDescent="0.2">
      <c r="A244" s="1" t="s">
        <v>928</v>
      </c>
      <c r="B244" s="10">
        <v>16401055228</v>
      </c>
      <c r="C244" s="11">
        <v>23381</v>
      </c>
      <c r="D244" s="12">
        <v>136850</v>
      </c>
    </row>
    <row r="245" spans="1:4" x14ac:dyDescent="0.2">
      <c r="A245" s="1" t="s">
        <v>927</v>
      </c>
      <c r="B245" s="10">
        <v>27912168481</v>
      </c>
      <c r="C245" s="11">
        <v>29205</v>
      </c>
      <c r="D245" s="12">
        <v>336950</v>
      </c>
    </row>
    <row r="246" spans="1:4" x14ac:dyDescent="0.2">
      <c r="A246" s="1" t="s">
        <v>926</v>
      </c>
      <c r="B246" s="10">
        <v>22904109918</v>
      </c>
      <c r="C246" s="11">
        <v>10693</v>
      </c>
      <c r="D246" s="12">
        <v>309350</v>
      </c>
    </row>
    <row r="247" spans="1:4" x14ac:dyDescent="0.2">
      <c r="A247" s="1" t="s">
        <v>925</v>
      </c>
      <c r="B247" s="10">
        <v>18608228412</v>
      </c>
      <c r="C247" s="11">
        <v>31646</v>
      </c>
      <c r="D247" s="12">
        <v>399050</v>
      </c>
    </row>
    <row r="248" spans="1:4" x14ac:dyDescent="0.2">
      <c r="A248" s="1" t="s">
        <v>924</v>
      </c>
      <c r="B248" s="10">
        <v>25805178264</v>
      </c>
      <c r="C248" s="11">
        <v>21322</v>
      </c>
      <c r="D248" s="12">
        <v>332350</v>
      </c>
    </row>
    <row r="249" spans="1:4" x14ac:dyDescent="0.2">
      <c r="A249" s="1" t="s">
        <v>923</v>
      </c>
      <c r="B249" s="10">
        <v>15302267762</v>
      </c>
      <c r="C249" s="11">
        <v>19416</v>
      </c>
      <c r="D249" s="12">
        <v>323150</v>
      </c>
    </row>
    <row r="250" spans="1:4" x14ac:dyDescent="0.2">
      <c r="A250" s="1" t="s">
        <v>922</v>
      </c>
      <c r="B250" s="10">
        <v>13410256816</v>
      </c>
      <c r="C250" s="11">
        <v>12717</v>
      </c>
      <c r="D250" s="12">
        <v>294400</v>
      </c>
    </row>
    <row r="251" spans="1:4" x14ac:dyDescent="0.2">
      <c r="A251" s="1" t="s">
        <v>921</v>
      </c>
      <c r="B251" s="10">
        <v>24504216533</v>
      </c>
      <c r="C251" s="11">
        <v>16548</v>
      </c>
      <c r="D251" s="12">
        <v>192050</v>
      </c>
    </row>
    <row r="252" spans="1:4" x14ac:dyDescent="0.2">
      <c r="A252" s="1" t="s">
        <v>920</v>
      </c>
      <c r="B252" s="10">
        <v>15203185097</v>
      </c>
      <c r="C252" s="11">
        <v>19071</v>
      </c>
      <c r="D252" s="12">
        <v>308200</v>
      </c>
    </row>
    <row r="253" spans="1:4" x14ac:dyDescent="0.2">
      <c r="A253" s="1" t="s">
        <v>919</v>
      </c>
      <c r="B253" s="10">
        <v>22012163508</v>
      </c>
      <c r="C253" s="11">
        <v>7656</v>
      </c>
      <c r="D253" s="12">
        <v>123050</v>
      </c>
    </row>
    <row r="254" spans="1:4" x14ac:dyDescent="0.2">
      <c r="A254" s="1" t="s">
        <v>918</v>
      </c>
      <c r="B254" s="10">
        <v>25503253182</v>
      </c>
      <c r="C254" s="11">
        <v>20173</v>
      </c>
      <c r="D254" s="12">
        <v>292100</v>
      </c>
    </row>
    <row r="255" spans="1:4" x14ac:dyDescent="0.2">
      <c r="A255" s="1" t="s">
        <v>271</v>
      </c>
      <c r="B255" s="10">
        <v>13806096335</v>
      </c>
      <c r="C255" s="11">
        <v>14040</v>
      </c>
      <c r="D255" s="12">
        <v>287500</v>
      </c>
    </row>
    <row r="256" spans="1:4" x14ac:dyDescent="0.2">
      <c r="A256" s="1" t="s">
        <v>917</v>
      </c>
      <c r="B256" s="10">
        <v>25502227611</v>
      </c>
      <c r="C256" s="11">
        <v>20142</v>
      </c>
      <c r="D256" s="12">
        <v>269100</v>
      </c>
    </row>
    <row r="257" spans="1:4" x14ac:dyDescent="0.2">
      <c r="A257" s="1" t="s">
        <v>916</v>
      </c>
      <c r="B257" s="10">
        <v>28409126511</v>
      </c>
      <c r="C257" s="11">
        <v>30937</v>
      </c>
      <c r="D257" s="12">
        <v>163300</v>
      </c>
    </row>
    <row r="258" spans="1:4" x14ac:dyDescent="0.2">
      <c r="A258" s="1" t="s">
        <v>915</v>
      </c>
      <c r="B258" s="10">
        <v>27409153819</v>
      </c>
      <c r="C258" s="11">
        <v>27287</v>
      </c>
      <c r="D258" s="12">
        <v>355350</v>
      </c>
    </row>
    <row r="259" spans="1:4" x14ac:dyDescent="0.2">
      <c r="A259" s="1" t="s">
        <v>914</v>
      </c>
      <c r="B259" s="10">
        <v>16412083820</v>
      </c>
      <c r="C259" s="11">
        <v>23719</v>
      </c>
      <c r="D259" s="12">
        <v>208150</v>
      </c>
    </row>
    <row r="260" spans="1:4" x14ac:dyDescent="0.2">
      <c r="A260" s="1" t="s">
        <v>913</v>
      </c>
      <c r="B260" s="10">
        <v>28708247581</v>
      </c>
      <c r="C260" s="11">
        <v>32013</v>
      </c>
      <c r="D260" s="12">
        <v>129950</v>
      </c>
    </row>
    <row r="261" spans="1:4" x14ac:dyDescent="0.2">
      <c r="A261" s="1" t="s">
        <v>912</v>
      </c>
      <c r="B261" s="10">
        <v>23612284944</v>
      </c>
      <c r="C261" s="11">
        <v>13512</v>
      </c>
      <c r="D261" s="12">
        <v>116150</v>
      </c>
    </row>
    <row r="262" spans="1:4" x14ac:dyDescent="0.2">
      <c r="A262" s="1" t="s">
        <v>911</v>
      </c>
      <c r="B262" s="10">
        <v>24503137060</v>
      </c>
      <c r="C262" s="11">
        <v>16509</v>
      </c>
      <c r="D262" s="12">
        <v>277150</v>
      </c>
    </row>
    <row r="263" spans="1:4" x14ac:dyDescent="0.2">
      <c r="A263" s="1" t="s">
        <v>910</v>
      </c>
      <c r="B263" s="10">
        <v>22502266027</v>
      </c>
      <c r="C263" s="11">
        <v>9189</v>
      </c>
      <c r="D263" s="12">
        <v>392150</v>
      </c>
    </row>
    <row r="264" spans="1:4" x14ac:dyDescent="0.2">
      <c r="A264" s="1" t="s">
        <v>909</v>
      </c>
      <c r="B264" s="10">
        <v>14003234406</v>
      </c>
      <c r="C264" s="11">
        <v>14693</v>
      </c>
      <c r="D264" s="12">
        <v>223100</v>
      </c>
    </row>
    <row r="265" spans="1:4" x14ac:dyDescent="0.2">
      <c r="A265" s="1" t="s">
        <v>908</v>
      </c>
      <c r="B265" s="10">
        <v>28107272100</v>
      </c>
      <c r="C265" s="11">
        <v>29794</v>
      </c>
      <c r="D265" s="12">
        <v>389850</v>
      </c>
    </row>
    <row r="266" spans="1:4" x14ac:dyDescent="0.2">
      <c r="A266" s="1" t="s">
        <v>907</v>
      </c>
      <c r="B266" s="10">
        <v>12206266380</v>
      </c>
      <c r="C266" s="11">
        <v>8213</v>
      </c>
      <c r="D266" s="12">
        <v>250700</v>
      </c>
    </row>
    <row r="267" spans="1:4" x14ac:dyDescent="0.2">
      <c r="A267" s="1" t="s">
        <v>906</v>
      </c>
      <c r="B267" s="10">
        <v>17510092784</v>
      </c>
      <c r="C267" s="11">
        <v>27676</v>
      </c>
      <c r="D267" s="12">
        <v>263350</v>
      </c>
    </row>
    <row r="268" spans="1:4" x14ac:dyDescent="0.2">
      <c r="A268" s="1" t="s">
        <v>905</v>
      </c>
      <c r="B268" s="10">
        <v>23404039476</v>
      </c>
      <c r="C268" s="11">
        <v>12512</v>
      </c>
      <c r="D268" s="12">
        <v>366850</v>
      </c>
    </row>
    <row r="269" spans="1:4" x14ac:dyDescent="0.2">
      <c r="A269" s="1" t="s">
        <v>904</v>
      </c>
      <c r="B269" s="10">
        <v>14301131875</v>
      </c>
      <c r="C269" s="11">
        <v>15719</v>
      </c>
      <c r="D269" s="12">
        <v>267950</v>
      </c>
    </row>
    <row r="270" spans="1:4" x14ac:dyDescent="0.2">
      <c r="A270" s="1" t="s">
        <v>903</v>
      </c>
      <c r="B270" s="10">
        <v>18106136669</v>
      </c>
      <c r="C270" s="11">
        <v>29750</v>
      </c>
      <c r="D270" s="12">
        <v>238050</v>
      </c>
    </row>
    <row r="271" spans="1:4" x14ac:dyDescent="0.2">
      <c r="A271" s="1" t="s">
        <v>902</v>
      </c>
      <c r="B271" s="10">
        <v>26401265849</v>
      </c>
      <c r="C271" s="11">
        <v>23402</v>
      </c>
      <c r="D271" s="12">
        <v>251850</v>
      </c>
    </row>
    <row r="272" spans="1:4" x14ac:dyDescent="0.2">
      <c r="A272" s="1" t="s">
        <v>901</v>
      </c>
      <c r="B272" s="10">
        <v>17908025645</v>
      </c>
      <c r="C272" s="11">
        <v>29069</v>
      </c>
      <c r="D272" s="12">
        <v>297850</v>
      </c>
    </row>
    <row r="273" spans="1:4" x14ac:dyDescent="0.2">
      <c r="A273" s="1" t="s">
        <v>900</v>
      </c>
      <c r="B273" s="10">
        <v>14606222584</v>
      </c>
      <c r="C273" s="11">
        <v>16975</v>
      </c>
      <c r="D273" s="12">
        <v>359950</v>
      </c>
    </row>
    <row r="274" spans="1:4" x14ac:dyDescent="0.2">
      <c r="A274" s="1" t="s">
        <v>899</v>
      </c>
      <c r="B274" s="10">
        <v>28403254809</v>
      </c>
      <c r="C274" s="11">
        <v>30766</v>
      </c>
      <c r="D274" s="12">
        <v>269100</v>
      </c>
    </row>
    <row r="275" spans="1:4" x14ac:dyDescent="0.2">
      <c r="A275" s="1" t="s">
        <v>898</v>
      </c>
      <c r="B275" s="10">
        <v>12607059164</v>
      </c>
      <c r="C275" s="11">
        <v>9683</v>
      </c>
      <c r="D275" s="12">
        <v>174800</v>
      </c>
    </row>
    <row r="276" spans="1:4" x14ac:dyDescent="0.2">
      <c r="A276" s="1" t="s">
        <v>897</v>
      </c>
      <c r="B276" s="10">
        <v>12406044645</v>
      </c>
      <c r="C276" s="11">
        <v>8922</v>
      </c>
      <c r="D276" s="12">
        <v>270250</v>
      </c>
    </row>
    <row r="277" spans="1:4" x14ac:dyDescent="0.2">
      <c r="A277" s="1" t="s">
        <v>896</v>
      </c>
      <c r="B277" s="10">
        <v>28412085584</v>
      </c>
      <c r="C277" s="11">
        <v>31024</v>
      </c>
      <c r="D277" s="12">
        <v>339250</v>
      </c>
    </row>
    <row r="278" spans="1:4" x14ac:dyDescent="0.2">
      <c r="A278" s="1" t="s">
        <v>895</v>
      </c>
      <c r="B278" s="10">
        <v>28611177936</v>
      </c>
      <c r="C278" s="11">
        <v>31733</v>
      </c>
      <c r="D278" s="12">
        <v>170200</v>
      </c>
    </row>
    <row r="279" spans="1:4" x14ac:dyDescent="0.2">
      <c r="A279" s="1" t="s">
        <v>894</v>
      </c>
      <c r="B279" s="10">
        <v>16708119341</v>
      </c>
      <c r="C279" s="11">
        <v>24695</v>
      </c>
      <c r="D279" s="12">
        <v>182850</v>
      </c>
    </row>
    <row r="280" spans="1:4" x14ac:dyDescent="0.2">
      <c r="A280" s="1" t="s">
        <v>893</v>
      </c>
      <c r="B280" s="10">
        <v>12608179020</v>
      </c>
      <c r="C280" s="11">
        <v>9726</v>
      </c>
      <c r="D280" s="12">
        <v>186300</v>
      </c>
    </row>
    <row r="281" spans="1:4" x14ac:dyDescent="0.2">
      <c r="A281" s="1" t="s">
        <v>892</v>
      </c>
      <c r="B281" s="10">
        <v>15704134115</v>
      </c>
      <c r="C281" s="11">
        <v>20923</v>
      </c>
      <c r="D281" s="12">
        <v>226550</v>
      </c>
    </row>
    <row r="282" spans="1:4" x14ac:dyDescent="0.2">
      <c r="A282" s="1" t="s">
        <v>891</v>
      </c>
      <c r="B282" s="10">
        <v>13304228168</v>
      </c>
      <c r="C282" s="11">
        <v>12166</v>
      </c>
      <c r="D282" s="12">
        <v>134550</v>
      </c>
    </row>
    <row r="283" spans="1:4" x14ac:dyDescent="0.2">
      <c r="A283" s="1" t="s">
        <v>890</v>
      </c>
      <c r="B283" s="10">
        <v>17412171887</v>
      </c>
      <c r="C283" s="11">
        <v>27380</v>
      </c>
      <c r="D283" s="12">
        <v>248400</v>
      </c>
    </row>
    <row r="284" spans="1:4" x14ac:dyDescent="0.2">
      <c r="A284" s="1" t="s">
        <v>889</v>
      </c>
      <c r="B284" s="10">
        <v>12512215263</v>
      </c>
      <c r="C284" s="11">
        <v>9487</v>
      </c>
      <c r="D284" s="12">
        <v>208150</v>
      </c>
    </row>
    <row r="285" spans="1:4" x14ac:dyDescent="0.2">
      <c r="A285" s="1" t="s">
        <v>888</v>
      </c>
      <c r="B285" s="10">
        <v>19012174537</v>
      </c>
      <c r="C285" s="11">
        <v>33224</v>
      </c>
      <c r="D285" s="12">
        <v>270250</v>
      </c>
    </row>
    <row r="286" spans="1:4" x14ac:dyDescent="0.2">
      <c r="A286" s="1" t="s">
        <v>887</v>
      </c>
      <c r="B286" s="10">
        <v>23701227436</v>
      </c>
      <c r="C286" s="11">
        <v>13537</v>
      </c>
      <c r="D286" s="12">
        <v>220800</v>
      </c>
    </row>
    <row r="287" spans="1:4" x14ac:dyDescent="0.2">
      <c r="A287" s="1" t="s">
        <v>886</v>
      </c>
      <c r="B287" s="10">
        <v>18911138135</v>
      </c>
      <c r="C287" s="11">
        <v>32825</v>
      </c>
      <c r="D287" s="12">
        <v>371450</v>
      </c>
    </row>
    <row r="288" spans="1:4" x14ac:dyDescent="0.2">
      <c r="A288" s="1" t="s">
        <v>885</v>
      </c>
      <c r="B288" s="10">
        <v>23607076366</v>
      </c>
      <c r="C288" s="11">
        <v>13338</v>
      </c>
      <c r="D288" s="12">
        <v>356500</v>
      </c>
    </row>
    <row r="289" spans="1:4" x14ac:dyDescent="0.2">
      <c r="A289" s="1" t="s">
        <v>884</v>
      </c>
      <c r="B289" s="10">
        <v>23512208380</v>
      </c>
      <c r="C289" s="11">
        <v>13138</v>
      </c>
      <c r="D289" s="12">
        <v>327750</v>
      </c>
    </row>
    <row r="290" spans="1:4" x14ac:dyDescent="0.2">
      <c r="A290" s="1" t="s">
        <v>883</v>
      </c>
      <c r="B290" s="10">
        <v>14510154392</v>
      </c>
      <c r="C290" s="11">
        <v>16725</v>
      </c>
      <c r="D290" s="12">
        <v>358800</v>
      </c>
    </row>
    <row r="291" spans="1:4" x14ac:dyDescent="0.2">
      <c r="A291" s="1" t="s">
        <v>882</v>
      </c>
      <c r="B291" s="10">
        <v>17703087916</v>
      </c>
      <c r="C291" s="11">
        <v>28192</v>
      </c>
      <c r="D291" s="12">
        <v>182850</v>
      </c>
    </row>
    <row r="292" spans="1:4" x14ac:dyDescent="0.2">
      <c r="A292" s="1" t="s">
        <v>881</v>
      </c>
      <c r="B292" s="10">
        <v>12102092791</v>
      </c>
      <c r="C292" s="11">
        <v>7711</v>
      </c>
      <c r="D292" s="12">
        <v>363400</v>
      </c>
    </row>
    <row r="293" spans="1:4" x14ac:dyDescent="0.2">
      <c r="A293" s="1" t="s">
        <v>880</v>
      </c>
      <c r="B293" s="10">
        <v>25601267198</v>
      </c>
      <c r="C293" s="11">
        <v>20480</v>
      </c>
      <c r="D293" s="12">
        <v>123050</v>
      </c>
    </row>
    <row r="294" spans="1:4" x14ac:dyDescent="0.2">
      <c r="A294" s="1" t="s">
        <v>879</v>
      </c>
      <c r="B294" s="10">
        <v>23310286317</v>
      </c>
      <c r="C294" s="11">
        <v>12355</v>
      </c>
      <c r="D294" s="12">
        <v>126500</v>
      </c>
    </row>
    <row r="295" spans="1:4" x14ac:dyDescent="0.2">
      <c r="A295" s="1" t="s">
        <v>878</v>
      </c>
      <c r="B295" s="10">
        <v>26504216813</v>
      </c>
      <c r="C295" s="11">
        <v>23853</v>
      </c>
      <c r="D295" s="12">
        <v>220800</v>
      </c>
    </row>
    <row r="296" spans="1:4" x14ac:dyDescent="0.2">
      <c r="A296" s="1" t="s">
        <v>877</v>
      </c>
      <c r="B296" s="10">
        <v>26108251793</v>
      </c>
      <c r="C296" s="11">
        <v>22518</v>
      </c>
      <c r="D296" s="12">
        <v>273700</v>
      </c>
    </row>
    <row r="297" spans="1:4" x14ac:dyDescent="0.2">
      <c r="A297" s="1" t="s">
        <v>876</v>
      </c>
      <c r="B297" s="10">
        <v>14910221173</v>
      </c>
      <c r="C297" s="11">
        <v>18193</v>
      </c>
      <c r="D297" s="12">
        <v>394450</v>
      </c>
    </row>
    <row r="298" spans="1:4" x14ac:dyDescent="0.2">
      <c r="A298" s="1" t="s">
        <v>875</v>
      </c>
      <c r="B298" s="10">
        <v>26407263462</v>
      </c>
      <c r="C298" s="11">
        <v>23584</v>
      </c>
      <c r="D298" s="12">
        <v>287500</v>
      </c>
    </row>
    <row r="299" spans="1:4" x14ac:dyDescent="0.2">
      <c r="A299" s="1" t="s">
        <v>874</v>
      </c>
      <c r="B299" s="10">
        <v>25708143992</v>
      </c>
      <c r="C299" s="11">
        <v>21046</v>
      </c>
      <c r="D299" s="12">
        <v>389850</v>
      </c>
    </row>
    <row r="300" spans="1:4" x14ac:dyDescent="0.2">
      <c r="A300" s="1" t="s">
        <v>873</v>
      </c>
      <c r="B300" s="10">
        <v>27104198935</v>
      </c>
      <c r="C300" s="11">
        <v>26042</v>
      </c>
      <c r="D300" s="12">
        <v>397900</v>
      </c>
    </row>
    <row r="301" spans="1:4" x14ac:dyDescent="0.2">
      <c r="A301" s="1" t="s">
        <v>872</v>
      </c>
      <c r="B301" s="10">
        <v>17101151269</v>
      </c>
      <c r="C301" s="11">
        <v>25948</v>
      </c>
      <c r="D301" s="12">
        <v>303600</v>
      </c>
    </row>
    <row r="302" spans="1:4" x14ac:dyDescent="0.2">
      <c r="A302" s="1" t="s">
        <v>871</v>
      </c>
      <c r="B302" s="10">
        <v>28512205547</v>
      </c>
      <c r="C302" s="11">
        <v>31401</v>
      </c>
      <c r="D302" s="12">
        <v>257600</v>
      </c>
    </row>
    <row r="303" spans="1:4" x14ac:dyDescent="0.2">
      <c r="A303" s="1" t="s">
        <v>870</v>
      </c>
      <c r="B303" s="10">
        <v>15811218426</v>
      </c>
      <c r="C303" s="11">
        <v>21510</v>
      </c>
      <c r="D303" s="12">
        <v>312800</v>
      </c>
    </row>
    <row r="304" spans="1:4" x14ac:dyDescent="0.2">
      <c r="A304" s="1" t="s">
        <v>869</v>
      </c>
      <c r="B304" s="10">
        <v>16209287568</v>
      </c>
      <c r="C304" s="11">
        <v>22917</v>
      </c>
      <c r="D304" s="12">
        <v>192050</v>
      </c>
    </row>
    <row r="305" spans="1:4" x14ac:dyDescent="0.2">
      <c r="A305" s="1" t="s">
        <v>868</v>
      </c>
      <c r="B305" s="10">
        <v>28103096378</v>
      </c>
      <c r="C305" s="11">
        <v>29654</v>
      </c>
      <c r="D305" s="12">
        <v>156400</v>
      </c>
    </row>
    <row r="306" spans="1:4" x14ac:dyDescent="0.2">
      <c r="A306" s="1" t="s">
        <v>867</v>
      </c>
      <c r="B306" s="10">
        <v>23112179198</v>
      </c>
      <c r="C306" s="11">
        <v>11674</v>
      </c>
      <c r="D306" s="12">
        <v>246100</v>
      </c>
    </row>
    <row r="307" spans="1:4" x14ac:dyDescent="0.2">
      <c r="A307" s="1" t="s">
        <v>866</v>
      </c>
      <c r="B307" s="10">
        <v>24007036347</v>
      </c>
      <c r="C307" s="11">
        <v>14795</v>
      </c>
      <c r="D307" s="12">
        <v>213900</v>
      </c>
    </row>
    <row r="308" spans="1:4" x14ac:dyDescent="0.2">
      <c r="A308" s="1" t="s">
        <v>865</v>
      </c>
      <c r="B308" s="10">
        <v>23909197095</v>
      </c>
      <c r="C308" s="11">
        <v>14507</v>
      </c>
      <c r="D308" s="12">
        <v>228850</v>
      </c>
    </row>
    <row r="309" spans="1:4" x14ac:dyDescent="0.2">
      <c r="A309" s="1" t="s">
        <v>864</v>
      </c>
      <c r="B309" s="10">
        <v>28806044860</v>
      </c>
      <c r="C309" s="11">
        <v>32298</v>
      </c>
      <c r="D309" s="12">
        <v>209300</v>
      </c>
    </row>
    <row r="310" spans="1:4" x14ac:dyDescent="0.2">
      <c r="A310" s="1" t="s">
        <v>863</v>
      </c>
      <c r="B310" s="10">
        <v>15208264440</v>
      </c>
      <c r="C310" s="11">
        <v>19232</v>
      </c>
      <c r="D310" s="12">
        <v>368000</v>
      </c>
    </row>
    <row r="311" spans="1:4" x14ac:dyDescent="0.2">
      <c r="A311" s="1" t="s">
        <v>862</v>
      </c>
      <c r="B311" s="10">
        <v>13110074026</v>
      </c>
      <c r="C311" s="11">
        <v>11603</v>
      </c>
      <c r="D311" s="12">
        <v>143750</v>
      </c>
    </row>
    <row r="312" spans="1:4" x14ac:dyDescent="0.2">
      <c r="A312" s="1" t="s">
        <v>861</v>
      </c>
      <c r="B312" s="10">
        <v>12801279770</v>
      </c>
      <c r="C312" s="11">
        <v>10254</v>
      </c>
      <c r="D312" s="12">
        <v>363400</v>
      </c>
    </row>
    <row r="313" spans="1:4" x14ac:dyDescent="0.2">
      <c r="A313" s="1" t="s">
        <v>860</v>
      </c>
      <c r="B313" s="10">
        <v>25803059125</v>
      </c>
      <c r="C313" s="11">
        <v>21249</v>
      </c>
      <c r="D313" s="12">
        <v>368000</v>
      </c>
    </row>
    <row r="314" spans="1:4" x14ac:dyDescent="0.2">
      <c r="A314" s="1" t="s">
        <v>859</v>
      </c>
      <c r="B314" s="10">
        <v>14904093552</v>
      </c>
      <c r="C314" s="11">
        <v>17997</v>
      </c>
      <c r="D314" s="12">
        <v>186300</v>
      </c>
    </row>
    <row r="315" spans="1:4" x14ac:dyDescent="0.2">
      <c r="A315" s="1" t="s">
        <v>858</v>
      </c>
      <c r="B315" s="10">
        <v>17105259218</v>
      </c>
      <c r="C315" s="11">
        <v>26078</v>
      </c>
      <c r="D315" s="12">
        <v>340400</v>
      </c>
    </row>
    <row r="316" spans="1:4" x14ac:dyDescent="0.2">
      <c r="A316" s="1" t="s">
        <v>857</v>
      </c>
      <c r="B316" s="10">
        <v>24806165591</v>
      </c>
      <c r="C316" s="11">
        <v>17700</v>
      </c>
      <c r="D316" s="12">
        <v>166750</v>
      </c>
    </row>
    <row r="317" spans="1:4" x14ac:dyDescent="0.2">
      <c r="A317" s="1" t="s">
        <v>856</v>
      </c>
      <c r="B317" s="10">
        <v>17105282209</v>
      </c>
      <c r="C317" s="11">
        <v>26081</v>
      </c>
      <c r="D317" s="12">
        <v>292100</v>
      </c>
    </row>
    <row r="318" spans="1:4" x14ac:dyDescent="0.2">
      <c r="A318" s="1" t="s">
        <v>855</v>
      </c>
      <c r="B318" s="10">
        <v>18206182384</v>
      </c>
      <c r="C318" s="11">
        <v>30120</v>
      </c>
      <c r="D318" s="12">
        <v>202400</v>
      </c>
    </row>
    <row r="319" spans="1:4" x14ac:dyDescent="0.2">
      <c r="A319" s="1" t="s">
        <v>854</v>
      </c>
      <c r="B319" s="10">
        <v>16501181136</v>
      </c>
      <c r="C319" s="11">
        <v>23760</v>
      </c>
      <c r="D319" s="12">
        <v>205850</v>
      </c>
    </row>
    <row r="320" spans="1:4" x14ac:dyDescent="0.2">
      <c r="A320" s="1" t="s">
        <v>853</v>
      </c>
      <c r="B320" s="10">
        <v>26110274600</v>
      </c>
      <c r="C320" s="11">
        <v>22581</v>
      </c>
      <c r="D320" s="12">
        <v>385250</v>
      </c>
    </row>
    <row r="321" spans="1:4" x14ac:dyDescent="0.2">
      <c r="A321" s="1" t="s">
        <v>852</v>
      </c>
      <c r="B321" s="10">
        <v>24204125560</v>
      </c>
      <c r="C321" s="11">
        <v>15443</v>
      </c>
      <c r="D321" s="12">
        <v>140300</v>
      </c>
    </row>
    <row r="322" spans="1:4" x14ac:dyDescent="0.2">
      <c r="A322" s="1" t="s">
        <v>851</v>
      </c>
      <c r="B322" s="10">
        <v>25502114166</v>
      </c>
      <c r="C322" s="11">
        <v>20131</v>
      </c>
      <c r="D322" s="12">
        <v>396750</v>
      </c>
    </row>
    <row r="323" spans="1:4" x14ac:dyDescent="0.2">
      <c r="A323" s="1" t="s">
        <v>850</v>
      </c>
      <c r="B323" s="10">
        <v>28908282056</v>
      </c>
      <c r="C323" s="11">
        <v>32748</v>
      </c>
      <c r="D323" s="12">
        <v>301300</v>
      </c>
    </row>
    <row r="324" spans="1:4" x14ac:dyDescent="0.2">
      <c r="A324" s="1" t="s">
        <v>849</v>
      </c>
      <c r="B324" s="10">
        <v>23508224333</v>
      </c>
      <c r="C324" s="11">
        <v>13018</v>
      </c>
      <c r="D324" s="12">
        <v>264500</v>
      </c>
    </row>
    <row r="325" spans="1:4" x14ac:dyDescent="0.2">
      <c r="A325" s="1" t="s">
        <v>848</v>
      </c>
      <c r="B325" s="10">
        <v>17706216570</v>
      </c>
      <c r="C325" s="11">
        <v>28297</v>
      </c>
      <c r="D325" s="12">
        <v>313950</v>
      </c>
    </row>
    <row r="326" spans="1:4" x14ac:dyDescent="0.2">
      <c r="A326" s="1" t="s">
        <v>847</v>
      </c>
      <c r="B326" s="10">
        <v>24510017844</v>
      </c>
      <c r="C326" s="11">
        <v>16711</v>
      </c>
      <c r="D326" s="12">
        <v>328900</v>
      </c>
    </row>
    <row r="327" spans="1:4" x14ac:dyDescent="0.2">
      <c r="A327" s="1" t="s">
        <v>846</v>
      </c>
      <c r="B327" s="10">
        <v>25311213373</v>
      </c>
      <c r="C327" s="11">
        <v>19684</v>
      </c>
      <c r="D327" s="12">
        <v>338100</v>
      </c>
    </row>
    <row r="328" spans="1:4" x14ac:dyDescent="0.2">
      <c r="A328" s="1" t="s">
        <v>845</v>
      </c>
      <c r="B328" s="10">
        <v>13911062955</v>
      </c>
      <c r="C328" s="11">
        <v>14555</v>
      </c>
      <c r="D328" s="12">
        <v>254150</v>
      </c>
    </row>
    <row r="329" spans="1:4" x14ac:dyDescent="0.2">
      <c r="A329" s="1" t="s">
        <v>844</v>
      </c>
      <c r="B329" s="10">
        <v>16807274774</v>
      </c>
      <c r="C329" s="11">
        <v>25046</v>
      </c>
      <c r="D329" s="12">
        <v>228850</v>
      </c>
    </row>
    <row r="330" spans="1:4" x14ac:dyDescent="0.2">
      <c r="A330" s="1" t="s">
        <v>843</v>
      </c>
      <c r="B330" s="10">
        <v>12702105624</v>
      </c>
      <c r="C330" s="11">
        <v>9903</v>
      </c>
      <c r="D330" s="12">
        <v>210450</v>
      </c>
    </row>
    <row r="331" spans="1:4" x14ac:dyDescent="0.2">
      <c r="A331" s="1" t="s">
        <v>842</v>
      </c>
      <c r="B331" s="10">
        <v>26212218480</v>
      </c>
      <c r="C331" s="11">
        <v>23001</v>
      </c>
      <c r="D331" s="12">
        <v>144900</v>
      </c>
    </row>
    <row r="332" spans="1:4" x14ac:dyDescent="0.2">
      <c r="A332" s="1" t="s">
        <v>841</v>
      </c>
      <c r="B332" s="10">
        <v>23905124851</v>
      </c>
      <c r="C332" s="11">
        <v>14377</v>
      </c>
      <c r="D332" s="12">
        <v>348450</v>
      </c>
    </row>
    <row r="333" spans="1:4" x14ac:dyDescent="0.2">
      <c r="A333" s="1" t="s">
        <v>840</v>
      </c>
      <c r="B333" s="10">
        <v>27805026834</v>
      </c>
      <c r="C333" s="11">
        <v>28612</v>
      </c>
      <c r="D333" s="12">
        <v>301300</v>
      </c>
    </row>
    <row r="334" spans="1:4" x14ac:dyDescent="0.2">
      <c r="A334" s="1" t="s">
        <v>839</v>
      </c>
      <c r="B334" s="10">
        <v>17803264525</v>
      </c>
      <c r="C334" s="11">
        <v>28575</v>
      </c>
      <c r="D334" s="12">
        <v>157550</v>
      </c>
    </row>
    <row r="335" spans="1:4" x14ac:dyDescent="0.2">
      <c r="A335" s="1" t="s">
        <v>838</v>
      </c>
      <c r="B335" s="10">
        <v>17810013023</v>
      </c>
      <c r="C335" s="11">
        <v>28764</v>
      </c>
      <c r="D335" s="12">
        <v>371450</v>
      </c>
    </row>
    <row r="336" spans="1:4" x14ac:dyDescent="0.2">
      <c r="A336" s="1" t="s">
        <v>837</v>
      </c>
      <c r="B336" s="10">
        <v>24402136203</v>
      </c>
      <c r="C336" s="11">
        <v>16115</v>
      </c>
      <c r="D336" s="12">
        <v>179400</v>
      </c>
    </row>
    <row r="337" spans="1:4" x14ac:dyDescent="0.2">
      <c r="A337" s="1" t="s">
        <v>836</v>
      </c>
      <c r="B337" s="10">
        <v>28711212355</v>
      </c>
      <c r="C337" s="11">
        <v>32102</v>
      </c>
      <c r="D337" s="12">
        <v>228850</v>
      </c>
    </row>
    <row r="338" spans="1:4" x14ac:dyDescent="0.2">
      <c r="A338" s="1" t="s">
        <v>835</v>
      </c>
      <c r="B338" s="10">
        <v>24202051641</v>
      </c>
      <c r="C338" s="11">
        <v>15377</v>
      </c>
      <c r="D338" s="12">
        <v>219650</v>
      </c>
    </row>
    <row r="339" spans="1:4" x14ac:dyDescent="0.2">
      <c r="A339" s="1" t="s">
        <v>834</v>
      </c>
      <c r="B339" s="10">
        <v>25311041908</v>
      </c>
      <c r="C339" s="11">
        <v>19667</v>
      </c>
      <c r="D339" s="12">
        <v>372600</v>
      </c>
    </row>
    <row r="340" spans="1:4" x14ac:dyDescent="0.2">
      <c r="A340" s="1" t="s">
        <v>456</v>
      </c>
      <c r="B340" s="10">
        <v>13407194766</v>
      </c>
      <c r="C340" s="11">
        <v>12619</v>
      </c>
      <c r="D340" s="12">
        <v>328900</v>
      </c>
    </row>
    <row r="341" spans="1:4" x14ac:dyDescent="0.2">
      <c r="A341" s="1" t="s">
        <v>833</v>
      </c>
      <c r="B341" s="10">
        <v>15203118408</v>
      </c>
      <c r="C341" s="11">
        <v>19064</v>
      </c>
      <c r="D341" s="12">
        <v>242650</v>
      </c>
    </row>
    <row r="342" spans="1:4" x14ac:dyDescent="0.2">
      <c r="A342" s="1" t="s">
        <v>832</v>
      </c>
      <c r="B342" s="10">
        <v>23303015876</v>
      </c>
      <c r="C342" s="11">
        <v>12114</v>
      </c>
      <c r="D342" s="12">
        <v>280600</v>
      </c>
    </row>
    <row r="343" spans="1:4" x14ac:dyDescent="0.2">
      <c r="A343" s="1" t="s">
        <v>831</v>
      </c>
      <c r="B343" s="10">
        <v>15006149909</v>
      </c>
      <c r="C343" s="11">
        <v>18428</v>
      </c>
      <c r="D343" s="12">
        <v>304750</v>
      </c>
    </row>
    <row r="344" spans="1:4" x14ac:dyDescent="0.2">
      <c r="A344" s="1" t="s">
        <v>830</v>
      </c>
      <c r="B344" s="10">
        <v>18908269786</v>
      </c>
      <c r="C344" s="11">
        <v>32746</v>
      </c>
      <c r="D344" s="12">
        <v>338100</v>
      </c>
    </row>
    <row r="345" spans="1:4" x14ac:dyDescent="0.2">
      <c r="A345" s="1" t="s">
        <v>829</v>
      </c>
      <c r="B345" s="10">
        <v>24208127130</v>
      </c>
      <c r="C345" s="11">
        <v>15565</v>
      </c>
      <c r="D345" s="12">
        <v>131100</v>
      </c>
    </row>
    <row r="346" spans="1:4" x14ac:dyDescent="0.2">
      <c r="A346" s="1" t="s">
        <v>828</v>
      </c>
      <c r="B346" s="10">
        <v>13707025041</v>
      </c>
      <c r="C346" s="11">
        <v>13698</v>
      </c>
      <c r="D346" s="12">
        <v>230000</v>
      </c>
    </row>
    <row r="347" spans="1:4" x14ac:dyDescent="0.2">
      <c r="A347" s="1" t="s">
        <v>827</v>
      </c>
      <c r="B347" s="10">
        <v>14107189693</v>
      </c>
      <c r="C347" s="11">
        <v>15175</v>
      </c>
      <c r="D347" s="12">
        <v>198950</v>
      </c>
    </row>
    <row r="348" spans="1:4" x14ac:dyDescent="0.2">
      <c r="A348" s="1" t="s">
        <v>826</v>
      </c>
      <c r="B348" s="10">
        <v>25301058570</v>
      </c>
      <c r="C348" s="11">
        <v>19364</v>
      </c>
      <c r="D348" s="12">
        <v>258750</v>
      </c>
    </row>
    <row r="349" spans="1:4" x14ac:dyDescent="0.2">
      <c r="A349" s="1" t="s">
        <v>825</v>
      </c>
      <c r="B349" s="10">
        <v>15007033673</v>
      </c>
      <c r="C349" s="11">
        <v>18447</v>
      </c>
      <c r="D349" s="12">
        <v>266800</v>
      </c>
    </row>
    <row r="350" spans="1:4" x14ac:dyDescent="0.2">
      <c r="A350" s="1" t="s">
        <v>824</v>
      </c>
      <c r="B350" s="10">
        <v>15204224232</v>
      </c>
      <c r="C350" s="11">
        <v>19106</v>
      </c>
      <c r="D350" s="12">
        <v>312800</v>
      </c>
    </row>
    <row r="351" spans="1:4" x14ac:dyDescent="0.2">
      <c r="A351" s="1" t="s">
        <v>823</v>
      </c>
      <c r="B351" s="10">
        <v>16403243624</v>
      </c>
      <c r="C351" s="11">
        <v>23460</v>
      </c>
      <c r="D351" s="12">
        <v>256450</v>
      </c>
    </row>
    <row r="352" spans="1:4" x14ac:dyDescent="0.2">
      <c r="A352" s="1" t="s">
        <v>822</v>
      </c>
      <c r="B352" s="10">
        <v>15201078746</v>
      </c>
      <c r="C352" s="11">
        <v>19000</v>
      </c>
      <c r="D352" s="12">
        <v>302450</v>
      </c>
    </row>
    <row r="353" spans="1:4" x14ac:dyDescent="0.2">
      <c r="A353" s="1" t="s">
        <v>821</v>
      </c>
      <c r="B353" s="10">
        <v>22904161827</v>
      </c>
      <c r="C353" s="11">
        <v>10699</v>
      </c>
      <c r="D353" s="12">
        <v>362250</v>
      </c>
    </row>
    <row r="354" spans="1:4" x14ac:dyDescent="0.2">
      <c r="A354" s="1" t="s">
        <v>820</v>
      </c>
      <c r="B354" s="10">
        <v>13612239643</v>
      </c>
      <c r="C354" s="11">
        <v>13507</v>
      </c>
      <c r="D354" s="12">
        <v>251850</v>
      </c>
    </row>
    <row r="355" spans="1:4" x14ac:dyDescent="0.2">
      <c r="A355" s="1" t="s">
        <v>819</v>
      </c>
      <c r="B355" s="10">
        <v>12007063465</v>
      </c>
      <c r="C355" s="11">
        <v>7493</v>
      </c>
      <c r="D355" s="12">
        <v>188600</v>
      </c>
    </row>
    <row r="356" spans="1:4" x14ac:dyDescent="0.2">
      <c r="A356" s="1" t="s">
        <v>818</v>
      </c>
      <c r="B356" s="10">
        <v>14607089565</v>
      </c>
      <c r="C356" s="11">
        <v>16991</v>
      </c>
      <c r="D356" s="12">
        <v>205850</v>
      </c>
    </row>
    <row r="357" spans="1:4" x14ac:dyDescent="0.2">
      <c r="A357" s="1" t="s">
        <v>817</v>
      </c>
      <c r="B357" s="10">
        <v>23312099286</v>
      </c>
      <c r="C357" s="11">
        <v>12397</v>
      </c>
      <c r="D357" s="12">
        <v>350750</v>
      </c>
    </row>
    <row r="358" spans="1:4" x14ac:dyDescent="0.2">
      <c r="A358" s="1" t="s">
        <v>816</v>
      </c>
      <c r="B358" s="10">
        <v>18504205954</v>
      </c>
      <c r="C358" s="11">
        <v>31157</v>
      </c>
      <c r="D358" s="12">
        <v>164450</v>
      </c>
    </row>
    <row r="359" spans="1:4" x14ac:dyDescent="0.2">
      <c r="A359" s="1" t="s">
        <v>815</v>
      </c>
      <c r="B359" s="10">
        <v>26401252119</v>
      </c>
      <c r="C359" s="11">
        <v>23401</v>
      </c>
      <c r="D359" s="12">
        <v>187450</v>
      </c>
    </row>
    <row r="360" spans="1:4" x14ac:dyDescent="0.2">
      <c r="A360" s="1" t="s">
        <v>814</v>
      </c>
      <c r="B360" s="10">
        <v>25009234450</v>
      </c>
      <c r="C360" s="11">
        <v>18529</v>
      </c>
      <c r="D360" s="12">
        <v>248400</v>
      </c>
    </row>
    <row r="361" spans="1:4" x14ac:dyDescent="0.2">
      <c r="A361" s="1" t="s">
        <v>813</v>
      </c>
      <c r="B361" s="10">
        <v>15302286187</v>
      </c>
      <c r="C361" s="11">
        <v>19418</v>
      </c>
      <c r="D361" s="12">
        <v>333500</v>
      </c>
    </row>
    <row r="362" spans="1:4" x14ac:dyDescent="0.2">
      <c r="A362" s="1" t="s">
        <v>812</v>
      </c>
      <c r="B362" s="10">
        <v>17209021682</v>
      </c>
      <c r="C362" s="11">
        <v>26544</v>
      </c>
      <c r="D362" s="12">
        <v>304750</v>
      </c>
    </row>
    <row r="363" spans="1:4" x14ac:dyDescent="0.2">
      <c r="A363" s="1" t="s">
        <v>811</v>
      </c>
      <c r="B363" s="10">
        <v>17911229270</v>
      </c>
      <c r="C363" s="11">
        <v>29181</v>
      </c>
      <c r="D363" s="12">
        <v>224250</v>
      </c>
    </row>
    <row r="364" spans="1:4" x14ac:dyDescent="0.2">
      <c r="A364" s="1" t="s">
        <v>810</v>
      </c>
      <c r="B364" s="10">
        <v>16609097995</v>
      </c>
      <c r="C364" s="11">
        <v>24359</v>
      </c>
      <c r="D364" s="12">
        <v>169050</v>
      </c>
    </row>
    <row r="365" spans="1:4" x14ac:dyDescent="0.2">
      <c r="A365" s="1" t="s">
        <v>809</v>
      </c>
      <c r="B365" s="10">
        <v>28611208201</v>
      </c>
      <c r="C365" s="11">
        <v>31736</v>
      </c>
      <c r="D365" s="12">
        <v>175950</v>
      </c>
    </row>
    <row r="366" spans="1:4" x14ac:dyDescent="0.2">
      <c r="A366" s="1" t="s">
        <v>808</v>
      </c>
      <c r="B366" s="10">
        <v>15611105917</v>
      </c>
      <c r="C366" s="11">
        <v>20769</v>
      </c>
      <c r="D366" s="12">
        <v>128800</v>
      </c>
    </row>
    <row r="367" spans="1:4" x14ac:dyDescent="0.2">
      <c r="A367" s="1" t="s">
        <v>807</v>
      </c>
      <c r="B367" s="10">
        <v>12609185183</v>
      </c>
      <c r="C367" s="11">
        <v>9758</v>
      </c>
      <c r="D367" s="12">
        <v>128800</v>
      </c>
    </row>
    <row r="368" spans="1:4" x14ac:dyDescent="0.2">
      <c r="A368" s="1" t="s">
        <v>806</v>
      </c>
      <c r="B368" s="10">
        <v>13511025485</v>
      </c>
      <c r="C368" s="11">
        <v>13090</v>
      </c>
      <c r="D368" s="12">
        <v>284050</v>
      </c>
    </row>
    <row r="369" spans="1:4" x14ac:dyDescent="0.2">
      <c r="A369" s="1" t="s">
        <v>805</v>
      </c>
      <c r="B369" s="10">
        <v>26412075718</v>
      </c>
      <c r="C369" s="11">
        <v>23718</v>
      </c>
      <c r="D369" s="12">
        <v>264500</v>
      </c>
    </row>
    <row r="370" spans="1:4" x14ac:dyDescent="0.2">
      <c r="A370" s="1" t="s">
        <v>804</v>
      </c>
      <c r="B370" s="10">
        <v>24107202563</v>
      </c>
      <c r="C370" s="11">
        <v>15177</v>
      </c>
      <c r="D370" s="12">
        <v>302450</v>
      </c>
    </row>
    <row r="371" spans="1:4" x14ac:dyDescent="0.2">
      <c r="A371" s="1" t="s">
        <v>803</v>
      </c>
      <c r="B371" s="10">
        <v>27310041553</v>
      </c>
      <c r="C371" s="11">
        <v>26941</v>
      </c>
      <c r="D371" s="12">
        <v>198950</v>
      </c>
    </row>
    <row r="372" spans="1:4" x14ac:dyDescent="0.2">
      <c r="A372" s="1" t="s">
        <v>802</v>
      </c>
      <c r="B372" s="10">
        <v>23303154529</v>
      </c>
      <c r="C372" s="11">
        <v>12128</v>
      </c>
      <c r="D372" s="12">
        <v>303600</v>
      </c>
    </row>
    <row r="373" spans="1:4" x14ac:dyDescent="0.2">
      <c r="A373" s="1" t="s">
        <v>801</v>
      </c>
      <c r="B373" s="10">
        <v>25810064448</v>
      </c>
      <c r="C373" s="11">
        <v>21464</v>
      </c>
      <c r="D373" s="12">
        <v>366850</v>
      </c>
    </row>
    <row r="374" spans="1:4" x14ac:dyDescent="0.2">
      <c r="A374" s="1" t="s">
        <v>800</v>
      </c>
      <c r="B374" s="10">
        <v>27607167782</v>
      </c>
      <c r="C374" s="11">
        <v>27957</v>
      </c>
      <c r="D374" s="12">
        <v>190900</v>
      </c>
    </row>
    <row r="375" spans="1:4" x14ac:dyDescent="0.2">
      <c r="A375" s="1" t="s">
        <v>799</v>
      </c>
      <c r="B375" s="10">
        <v>18506262756</v>
      </c>
      <c r="C375" s="11">
        <v>31224</v>
      </c>
      <c r="D375" s="12">
        <v>144900</v>
      </c>
    </row>
    <row r="376" spans="1:4" x14ac:dyDescent="0.2">
      <c r="A376" s="1" t="s">
        <v>798</v>
      </c>
      <c r="B376" s="10">
        <v>25604052586</v>
      </c>
      <c r="C376" s="11">
        <v>20550</v>
      </c>
      <c r="D376" s="12">
        <v>136850</v>
      </c>
    </row>
    <row r="377" spans="1:4" x14ac:dyDescent="0.2">
      <c r="A377" s="1" t="s">
        <v>797</v>
      </c>
      <c r="B377" s="10">
        <v>26510093857</v>
      </c>
      <c r="C377" s="11">
        <v>24024</v>
      </c>
      <c r="D377" s="12">
        <v>253000</v>
      </c>
    </row>
    <row r="378" spans="1:4" x14ac:dyDescent="0.2">
      <c r="A378" s="1" t="s">
        <v>796</v>
      </c>
      <c r="B378" s="10">
        <v>27908158391</v>
      </c>
      <c r="C378" s="11">
        <v>29082</v>
      </c>
      <c r="D378" s="12">
        <v>189750</v>
      </c>
    </row>
    <row r="379" spans="1:4" x14ac:dyDescent="0.2">
      <c r="A379" s="1" t="s">
        <v>795</v>
      </c>
      <c r="B379" s="10">
        <v>13005214666</v>
      </c>
      <c r="C379" s="11">
        <v>11099</v>
      </c>
      <c r="D379" s="12">
        <v>139150</v>
      </c>
    </row>
    <row r="380" spans="1:4" x14ac:dyDescent="0.2">
      <c r="A380" s="1" t="s">
        <v>794</v>
      </c>
      <c r="B380" s="10">
        <v>16603082788</v>
      </c>
      <c r="C380" s="11">
        <v>24174</v>
      </c>
      <c r="D380" s="12">
        <v>196650</v>
      </c>
    </row>
    <row r="381" spans="1:4" x14ac:dyDescent="0.2">
      <c r="A381" s="1" t="s">
        <v>793</v>
      </c>
      <c r="B381" s="10">
        <v>26408073661</v>
      </c>
      <c r="C381" s="11">
        <v>23596</v>
      </c>
      <c r="D381" s="12">
        <v>171350</v>
      </c>
    </row>
    <row r="382" spans="1:4" x14ac:dyDescent="0.2">
      <c r="A382" s="1" t="s">
        <v>792</v>
      </c>
      <c r="B382" s="10">
        <v>13302095037</v>
      </c>
      <c r="C382" s="11">
        <v>12094</v>
      </c>
      <c r="D382" s="12">
        <v>266800</v>
      </c>
    </row>
    <row r="383" spans="1:4" x14ac:dyDescent="0.2">
      <c r="A383" s="1" t="s">
        <v>791</v>
      </c>
      <c r="B383" s="10">
        <v>16401074104</v>
      </c>
      <c r="C383" s="11">
        <v>23383</v>
      </c>
      <c r="D383" s="12">
        <v>195500</v>
      </c>
    </row>
    <row r="384" spans="1:4" x14ac:dyDescent="0.2">
      <c r="A384" s="1" t="s">
        <v>790</v>
      </c>
      <c r="B384" s="10">
        <v>27707249848</v>
      </c>
      <c r="C384" s="11">
        <v>28330</v>
      </c>
      <c r="D384" s="12">
        <v>204700</v>
      </c>
    </row>
    <row r="385" spans="1:4" x14ac:dyDescent="0.2">
      <c r="A385" s="1" t="s">
        <v>789</v>
      </c>
      <c r="B385" s="10">
        <v>12510086922</v>
      </c>
      <c r="C385" s="11">
        <v>9413</v>
      </c>
      <c r="D385" s="12">
        <v>201250</v>
      </c>
    </row>
    <row r="386" spans="1:4" x14ac:dyDescent="0.2">
      <c r="A386" s="1" t="s">
        <v>788</v>
      </c>
      <c r="B386" s="10">
        <v>23209126594</v>
      </c>
      <c r="C386" s="11">
        <v>11944</v>
      </c>
      <c r="D386" s="12">
        <v>234600</v>
      </c>
    </row>
    <row r="387" spans="1:4" x14ac:dyDescent="0.2">
      <c r="A387" s="1" t="s">
        <v>787</v>
      </c>
      <c r="B387" s="10">
        <v>12605041349</v>
      </c>
      <c r="C387" s="11">
        <v>9621</v>
      </c>
      <c r="D387" s="12">
        <v>207000</v>
      </c>
    </row>
    <row r="388" spans="1:4" x14ac:dyDescent="0.2">
      <c r="A388" s="1" t="s">
        <v>786</v>
      </c>
      <c r="B388" s="10">
        <v>24602066018</v>
      </c>
      <c r="C388" s="11">
        <v>16839</v>
      </c>
      <c r="D388" s="12">
        <v>139150</v>
      </c>
    </row>
    <row r="389" spans="1:4" x14ac:dyDescent="0.2">
      <c r="A389" s="1" t="s">
        <v>785</v>
      </c>
      <c r="B389" s="10">
        <v>15306218466</v>
      </c>
      <c r="C389" s="11">
        <v>19531</v>
      </c>
      <c r="D389" s="12">
        <v>322000</v>
      </c>
    </row>
    <row r="390" spans="1:4" x14ac:dyDescent="0.2">
      <c r="A390" s="1" t="s">
        <v>784</v>
      </c>
      <c r="B390" s="10">
        <v>16811183696</v>
      </c>
      <c r="C390" s="11">
        <v>25160</v>
      </c>
      <c r="D390" s="12">
        <v>232300</v>
      </c>
    </row>
    <row r="391" spans="1:4" x14ac:dyDescent="0.2">
      <c r="A391" s="1" t="s">
        <v>783</v>
      </c>
      <c r="B391" s="10">
        <v>25206036615</v>
      </c>
      <c r="C391" s="11">
        <v>19148</v>
      </c>
      <c r="D391" s="12">
        <v>189750</v>
      </c>
    </row>
    <row r="392" spans="1:4" x14ac:dyDescent="0.2">
      <c r="A392" s="1" t="s">
        <v>782</v>
      </c>
      <c r="B392" s="10">
        <v>17909105502</v>
      </c>
      <c r="C392" s="11">
        <v>29108</v>
      </c>
      <c r="D392" s="12">
        <v>218500</v>
      </c>
    </row>
    <row r="393" spans="1:4" x14ac:dyDescent="0.2">
      <c r="A393" s="1" t="s">
        <v>781</v>
      </c>
      <c r="B393" s="10">
        <v>27802263011</v>
      </c>
      <c r="C393" s="11">
        <v>28547</v>
      </c>
      <c r="D393" s="12">
        <v>142600</v>
      </c>
    </row>
    <row r="394" spans="1:4" x14ac:dyDescent="0.2">
      <c r="A394" s="1" t="s">
        <v>780</v>
      </c>
      <c r="B394" s="10">
        <v>12903171335</v>
      </c>
      <c r="C394" s="11">
        <v>10669</v>
      </c>
      <c r="D394" s="12">
        <v>385250</v>
      </c>
    </row>
    <row r="395" spans="1:4" x14ac:dyDescent="0.2">
      <c r="A395" s="1" t="s">
        <v>779</v>
      </c>
      <c r="B395" s="10">
        <v>23710284836</v>
      </c>
      <c r="C395" s="11">
        <v>13816</v>
      </c>
      <c r="D395" s="12">
        <v>226550</v>
      </c>
    </row>
    <row r="396" spans="1:4" x14ac:dyDescent="0.2">
      <c r="A396" s="1" t="s">
        <v>778</v>
      </c>
      <c r="B396" s="10">
        <v>27604152263</v>
      </c>
      <c r="C396" s="11">
        <v>27865</v>
      </c>
      <c r="D396" s="12">
        <v>193200</v>
      </c>
    </row>
    <row r="397" spans="1:4" x14ac:dyDescent="0.2">
      <c r="A397" s="1" t="s">
        <v>777</v>
      </c>
      <c r="B397" s="10">
        <v>28509052803</v>
      </c>
      <c r="C397" s="11">
        <v>31295</v>
      </c>
      <c r="D397" s="12">
        <v>281750</v>
      </c>
    </row>
    <row r="398" spans="1:4" x14ac:dyDescent="0.2">
      <c r="A398" s="1" t="s">
        <v>776</v>
      </c>
      <c r="B398" s="10">
        <v>15308079342</v>
      </c>
      <c r="C398" s="11">
        <v>19578</v>
      </c>
      <c r="D398" s="12">
        <v>192050</v>
      </c>
    </row>
    <row r="399" spans="1:4" x14ac:dyDescent="0.2">
      <c r="A399" s="1" t="s">
        <v>775</v>
      </c>
      <c r="B399" s="10">
        <v>12608156801</v>
      </c>
      <c r="C399" s="11">
        <v>9724</v>
      </c>
      <c r="D399" s="12">
        <v>238050</v>
      </c>
    </row>
    <row r="400" spans="1:4" x14ac:dyDescent="0.2">
      <c r="A400" s="1" t="s">
        <v>774</v>
      </c>
      <c r="B400" s="10">
        <v>26503038064</v>
      </c>
      <c r="C400" s="11">
        <v>23804</v>
      </c>
      <c r="D400" s="12">
        <v>242650</v>
      </c>
    </row>
    <row r="401" spans="1:4" x14ac:dyDescent="0.2">
      <c r="A401" s="1" t="s">
        <v>773</v>
      </c>
      <c r="B401" s="10">
        <v>26806231219</v>
      </c>
      <c r="C401" s="11">
        <v>25012</v>
      </c>
      <c r="D401" s="12">
        <v>232300</v>
      </c>
    </row>
    <row r="402" spans="1:4" x14ac:dyDescent="0.2">
      <c r="A402" s="1" t="s">
        <v>772</v>
      </c>
      <c r="B402" s="10">
        <v>18306197861</v>
      </c>
      <c r="C402" s="11">
        <v>30486</v>
      </c>
      <c r="D402" s="12">
        <v>369150</v>
      </c>
    </row>
    <row r="403" spans="1:4" x14ac:dyDescent="0.2">
      <c r="A403" s="1" t="s">
        <v>771</v>
      </c>
      <c r="B403" s="10">
        <v>12307165165</v>
      </c>
      <c r="C403" s="11">
        <v>8598</v>
      </c>
      <c r="D403" s="12">
        <v>177100</v>
      </c>
    </row>
    <row r="404" spans="1:4" x14ac:dyDescent="0.2">
      <c r="A404" s="1" t="s">
        <v>770</v>
      </c>
      <c r="B404" s="10">
        <v>16607216560</v>
      </c>
      <c r="C404" s="11">
        <v>24309</v>
      </c>
      <c r="D404" s="12">
        <v>216200</v>
      </c>
    </row>
    <row r="405" spans="1:4" x14ac:dyDescent="0.2">
      <c r="A405" s="1" t="s">
        <v>769</v>
      </c>
      <c r="B405" s="10">
        <v>12506092218</v>
      </c>
      <c r="C405" s="11">
        <v>9292</v>
      </c>
      <c r="D405" s="12">
        <v>192050</v>
      </c>
    </row>
    <row r="406" spans="1:4" x14ac:dyDescent="0.2">
      <c r="A406" s="1" t="s">
        <v>768</v>
      </c>
      <c r="B406" s="10">
        <v>24003084157</v>
      </c>
      <c r="C406" s="11">
        <v>14678</v>
      </c>
      <c r="D406" s="12">
        <v>166750</v>
      </c>
    </row>
    <row r="407" spans="1:4" x14ac:dyDescent="0.2">
      <c r="A407" s="1" t="s">
        <v>767</v>
      </c>
      <c r="B407" s="10">
        <v>24702152381</v>
      </c>
      <c r="C407" s="11">
        <v>17213</v>
      </c>
      <c r="D407" s="12">
        <v>158700</v>
      </c>
    </row>
    <row r="408" spans="1:4" x14ac:dyDescent="0.2">
      <c r="A408" s="1" t="s">
        <v>766</v>
      </c>
      <c r="B408" s="10">
        <v>17503084285</v>
      </c>
      <c r="C408" s="11">
        <v>27461</v>
      </c>
      <c r="D408" s="12">
        <v>129950</v>
      </c>
    </row>
    <row r="409" spans="1:4" x14ac:dyDescent="0.2">
      <c r="A409" s="1" t="s">
        <v>765</v>
      </c>
      <c r="B409" s="10">
        <v>17605031916</v>
      </c>
      <c r="C409" s="11">
        <v>27883</v>
      </c>
      <c r="D409" s="12">
        <v>170200</v>
      </c>
    </row>
    <row r="410" spans="1:4" x14ac:dyDescent="0.2">
      <c r="A410" s="1" t="s">
        <v>764</v>
      </c>
      <c r="B410" s="10">
        <v>23708212947</v>
      </c>
      <c r="C410" s="11">
        <v>13748</v>
      </c>
      <c r="D410" s="12">
        <v>208150</v>
      </c>
    </row>
    <row r="411" spans="1:4" x14ac:dyDescent="0.2">
      <c r="A411" s="1" t="s">
        <v>763</v>
      </c>
      <c r="B411" s="10">
        <v>12107254137</v>
      </c>
      <c r="C411" s="11">
        <v>7877</v>
      </c>
      <c r="D411" s="12">
        <v>284050</v>
      </c>
    </row>
    <row r="412" spans="1:4" x14ac:dyDescent="0.2">
      <c r="A412" s="1" t="s">
        <v>762</v>
      </c>
      <c r="B412" s="10">
        <v>25711033788</v>
      </c>
      <c r="C412" s="11">
        <v>21127</v>
      </c>
      <c r="D412" s="12">
        <v>282900</v>
      </c>
    </row>
    <row r="413" spans="1:4" x14ac:dyDescent="0.2">
      <c r="A413" s="1" t="s">
        <v>761</v>
      </c>
      <c r="B413" s="10">
        <v>15408231862</v>
      </c>
      <c r="C413" s="11">
        <v>19959</v>
      </c>
      <c r="D413" s="12">
        <v>309350</v>
      </c>
    </row>
    <row r="414" spans="1:4" x14ac:dyDescent="0.2">
      <c r="A414" s="1" t="s">
        <v>760</v>
      </c>
      <c r="B414" s="10">
        <v>16005149716</v>
      </c>
      <c r="C414" s="11">
        <v>22050</v>
      </c>
      <c r="D414" s="12">
        <v>288650</v>
      </c>
    </row>
    <row r="415" spans="1:4" x14ac:dyDescent="0.2">
      <c r="A415" s="1" t="s">
        <v>759</v>
      </c>
      <c r="B415" s="10">
        <v>25704213636</v>
      </c>
      <c r="C415" s="11">
        <v>20931</v>
      </c>
      <c r="D415" s="12">
        <v>192050</v>
      </c>
    </row>
    <row r="416" spans="1:4" x14ac:dyDescent="0.2">
      <c r="A416" s="1" t="s">
        <v>758</v>
      </c>
      <c r="B416" s="10">
        <v>14204061156</v>
      </c>
      <c r="C416" s="11">
        <v>15437</v>
      </c>
      <c r="D416" s="12">
        <v>396750</v>
      </c>
    </row>
    <row r="417" spans="1:4" x14ac:dyDescent="0.2">
      <c r="A417" s="1" t="s">
        <v>757</v>
      </c>
      <c r="B417" s="10">
        <v>24109264467</v>
      </c>
      <c r="C417" s="11">
        <v>15245</v>
      </c>
      <c r="D417" s="12">
        <v>209300</v>
      </c>
    </row>
    <row r="418" spans="1:4" x14ac:dyDescent="0.2">
      <c r="A418" s="1" t="s">
        <v>756</v>
      </c>
      <c r="B418" s="10">
        <v>22503135893</v>
      </c>
      <c r="C418" s="11">
        <v>9204</v>
      </c>
      <c r="D418" s="12">
        <v>250700</v>
      </c>
    </row>
    <row r="419" spans="1:4" x14ac:dyDescent="0.2">
      <c r="A419" s="1" t="s">
        <v>755</v>
      </c>
      <c r="B419" s="10">
        <v>25703192951</v>
      </c>
      <c r="C419" s="11">
        <v>20898</v>
      </c>
      <c r="D419" s="12">
        <v>118450</v>
      </c>
    </row>
    <row r="420" spans="1:4" x14ac:dyDescent="0.2">
      <c r="A420" s="1" t="s">
        <v>754</v>
      </c>
      <c r="B420" s="10">
        <v>17802211905</v>
      </c>
      <c r="C420" s="11">
        <v>28542</v>
      </c>
      <c r="D420" s="12">
        <v>226550</v>
      </c>
    </row>
    <row r="421" spans="1:4" x14ac:dyDescent="0.2">
      <c r="A421" s="1" t="s">
        <v>753</v>
      </c>
      <c r="B421" s="10">
        <v>25901206156</v>
      </c>
      <c r="C421" s="11">
        <v>21570</v>
      </c>
      <c r="D421" s="12">
        <v>246100</v>
      </c>
    </row>
    <row r="422" spans="1:4" x14ac:dyDescent="0.2">
      <c r="A422" s="1" t="s">
        <v>752</v>
      </c>
      <c r="B422" s="10">
        <v>24502111990</v>
      </c>
      <c r="C422" s="11">
        <v>16479</v>
      </c>
      <c r="D422" s="12">
        <v>182850</v>
      </c>
    </row>
    <row r="423" spans="1:4" x14ac:dyDescent="0.2">
      <c r="A423" s="1" t="s">
        <v>751</v>
      </c>
      <c r="B423" s="10">
        <v>14606216144</v>
      </c>
      <c r="C423" s="11">
        <v>16974</v>
      </c>
      <c r="D423" s="12">
        <v>296700</v>
      </c>
    </row>
    <row r="424" spans="1:4" x14ac:dyDescent="0.2">
      <c r="A424" s="1" t="s">
        <v>750</v>
      </c>
      <c r="B424" s="10">
        <v>28008244115</v>
      </c>
      <c r="C424" s="11">
        <v>29457</v>
      </c>
      <c r="D424" s="12">
        <v>402500</v>
      </c>
    </row>
    <row r="425" spans="1:4" x14ac:dyDescent="0.2">
      <c r="A425" s="1" t="s">
        <v>749</v>
      </c>
      <c r="B425" s="10">
        <v>12011045069</v>
      </c>
      <c r="C425" s="11">
        <v>7614</v>
      </c>
      <c r="D425" s="12">
        <v>217350</v>
      </c>
    </row>
    <row r="426" spans="1:4" x14ac:dyDescent="0.2">
      <c r="A426" s="1" t="s">
        <v>748</v>
      </c>
      <c r="B426" s="10">
        <v>14508284492</v>
      </c>
      <c r="C426" s="11">
        <v>16677</v>
      </c>
      <c r="D426" s="12">
        <v>300150</v>
      </c>
    </row>
    <row r="427" spans="1:4" x14ac:dyDescent="0.2">
      <c r="A427" s="1" t="s">
        <v>747</v>
      </c>
      <c r="B427" s="10">
        <v>28502223017</v>
      </c>
      <c r="C427" s="11">
        <v>31100</v>
      </c>
      <c r="D427" s="12">
        <v>221950</v>
      </c>
    </row>
    <row r="428" spans="1:4" x14ac:dyDescent="0.2">
      <c r="A428" s="1" t="s">
        <v>746</v>
      </c>
      <c r="B428" s="10">
        <v>22003044689</v>
      </c>
      <c r="C428" s="11">
        <v>7369</v>
      </c>
      <c r="D428" s="12">
        <v>120750</v>
      </c>
    </row>
    <row r="429" spans="1:4" x14ac:dyDescent="0.2">
      <c r="A429" s="1" t="s">
        <v>745</v>
      </c>
      <c r="B429" s="10">
        <v>25104186084</v>
      </c>
      <c r="C429" s="11">
        <v>18736</v>
      </c>
      <c r="D429" s="12">
        <v>325450</v>
      </c>
    </row>
    <row r="430" spans="1:4" x14ac:dyDescent="0.2">
      <c r="A430" s="1" t="s">
        <v>744</v>
      </c>
      <c r="B430" s="10">
        <v>27703284721</v>
      </c>
      <c r="C430" s="11">
        <v>28212</v>
      </c>
      <c r="D430" s="12">
        <v>224250</v>
      </c>
    </row>
    <row r="431" spans="1:4" x14ac:dyDescent="0.2">
      <c r="A431" s="1" t="s">
        <v>743</v>
      </c>
      <c r="B431" s="10">
        <v>14307138276</v>
      </c>
      <c r="C431" s="11">
        <v>15900</v>
      </c>
      <c r="D431" s="12">
        <v>328900</v>
      </c>
    </row>
    <row r="432" spans="1:4" x14ac:dyDescent="0.2">
      <c r="A432" s="1" t="s">
        <v>742</v>
      </c>
      <c r="B432" s="10">
        <v>15803069745</v>
      </c>
      <c r="C432" s="11">
        <v>21250</v>
      </c>
      <c r="D432" s="12">
        <v>347300</v>
      </c>
    </row>
    <row r="433" spans="1:4" x14ac:dyDescent="0.2">
      <c r="A433" s="1" t="s">
        <v>741</v>
      </c>
      <c r="B433" s="10">
        <v>19001139627</v>
      </c>
      <c r="C433" s="11">
        <v>32886</v>
      </c>
      <c r="D433" s="12">
        <v>118450</v>
      </c>
    </row>
    <row r="434" spans="1:4" x14ac:dyDescent="0.2">
      <c r="A434" s="1" t="s">
        <v>740</v>
      </c>
      <c r="B434" s="10">
        <v>23402255166</v>
      </c>
      <c r="C434" s="11">
        <v>12475</v>
      </c>
      <c r="D434" s="12">
        <v>351900</v>
      </c>
    </row>
    <row r="435" spans="1:4" x14ac:dyDescent="0.2">
      <c r="A435" s="1" t="s">
        <v>739</v>
      </c>
      <c r="B435" s="10">
        <v>15206143902</v>
      </c>
      <c r="C435" s="11">
        <v>19159</v>
      </c>
      <c r="D435" s="12">
        <v>402500</v>
      </c>
    </row>
    <row r="436" spans="1:4" x14ac:dyDescent="0.2">
      <c r="A436" s="1" t="s">
        <v>738</v>
      </c>
      <c r="B436" s="10">
        <v>14403217017</v>
      </c>
      <c r="C436" s="11">
        <v>16152</v>
      </c>
      <c r="D436" s="12">
        <v>136850</v>
      </c>
    </row>
    <row r="437" spans="1:4" x14ac:dyDescent="0.2">
      <c r="A437" s="1" t="s">
        <v>737</v>
      </c>
      <c r="B437" s="10">
        <v>22708287773</v>
      </c>
      <c r="C437" s="11">
        <v>10102</v>
      </c>
      <c r="D437" s="12">
        <v>190900</v>
      </c>
    </row>
    <row r="438" spans="1:4" x14ac:dyDescent="0.2">
      <c r="A438" s="1" t="s">
        <v>736</v>
      </c>
      <c r="B438" s="10">
        <v>18004193083</v>
      </c>
      <c r="C438" s="11">
        <v>29330</v>
      </c>
      <c r="D438" s="12">
        <v>147200</v>
      </c>
    </row>
    <row r="439" spans="1:4" x14ac:dyDescent="0.2">
      <c r="A439" s="1" t="s">
        <v>735</v>
      </c>
      <c r="B439" s="10">
        <v>18809199147</v>
      </c>
      <c r="C439" s="11">
        <v>32405</v>
      </c>
      <c r="D439" s="12">
        <v>273700</v>
      </c>
    </row>
    <row r="440" spans="1:4" x14ac:dyDescent="0.2">
      <c r="A440" s="1" t="s">
        <v>734</v>
      </c>
      <c r="B440" s="10">
        <v>26007238518</v>
      </c>
      <c r="C440" s="11">
        <v>22120</v>
      </c>
      <c r="D440" s="12">
        <v>387550</v>
      </c>
    </row>
    <row r="441" spans="1:4" x14ac:dyDescent="0.2">
      <c r="A441" s="1" t="s">
        <v>733</v>
      </c>
      <c r="B441" s="10">
        <v>22606028214</v>
      </c>
      <c r="C441" s="11">
        <v>9650</v>
      </c>
      <c r="D441" s="12">
        <v>339250</v>
      </c>
    </row>
    <row r="442" spans="1:4" x14ac:dyDescent="0.2">
      <c r="A442" s="1" t="s">
        <v>732</v>
      </c>
      <c r="B442" s="10">
        <v>15506186532</v>
      </c>
      <c r="C442" s="11">
        <v>20258</v>
      </c>
      <c r="D442" s="12">
        <v>211600</v>
      </c>
    </row>
    <row r="443" spans="1:4" x14ac:dyDescent="0.2">
      <c r="A443" s="1" t="s">
        <v>731</v>
      </c>
      <c r="B443" s="10">
        <v>18711161694</v>
      </c>
      <c r="C443" s="11">
        <v>32097</v>
      </c>
      <c r="D443" s="12">
        <v>341550</v>
      </c>
    </row>
    <row r="444" spans="1:4" x14ac:dyDescent="0.2">
      <c r="A444" s="1" t="s">
        <v>730</v>
      </c>
      <c r="B444" s="10">
        <v>12509145689</v>
      </c>
      <c r="C444" s="11">
        <v>9389</v>
      </c>
      <c r="D444" s="12">
        <v>371450</v>
      </c>
    </row>
    <row r="445" spans="1:4" x14ac:dyDescent="0.2">
      <c r="A445" s="1" t="s">
        <v>729</v>
      </c>
      <c r="B445" s="10">
        <v>17603128364</v>
      </c>
      <c r="C445" s="11">
        <v>27831</v>
      </c>
      <c r="D445" s="12">
        <v>305900</v>
      </c>
    </row>
    <row r="446" spans="1:4" x14ac:dyDescent="0.2">
      <c r="A446" s="1" t="s">
        <v>728</v>
      </c>
      <c r="B446" s="10">
        <v>12611039218</v>
      </c>
      <c r="C446" s="11">
        <v>9804</v>
      </c>
      <c r="D446" s="12">
        <v>208150</v>
      </c>
    </row>
    <row r="447" spans="1:4" x14ac:dyDescent="0.2">
      <c r="A447" s="1" t="s">
        <v>727</v>
      </c>
      <c r="B447" s="10">
        <v>22504197338</v>
      </c>
      <c r="C447" s="11">
        <v>9241</v>
      </c>
      <c r="D447" s="12">
        <v>302450</v>
      </c>
    </row>
    <row r="448" spans="1:4" x14ac:dyDescent="0.2">
      <c r="A448" s="1" t="s">
        <v>726</v>
      </c>
      <c r="B448" s="10">
        <v>23102226587</v>
      </c>
      <c r="C448" s="11">
        <v>11376</v>
      </c>
      <c r="D448" s="12">
        <v>135700</v>
      </c>
    </row>
    <row r="449" spans="1:4" x14ac:dyDescent="0.2">
      <c r="A449" s="1" t="s">
        <v>725</v>
      </c>
      <c r="B449" s="10">
        <v>17512034034</v>
      </c>
      <c r="C449" s="11">
        <v>27731</v>
      </c>
      <c r="D449" s="12">
        <v>274850</v>
      </c>
    </row>
    <row r="450" spans="1:4" x14ac:dyDescent="0.2">
      <c r="A450" s="1" t="s">
        <v>724</v>
      </c>
      <c r="B450" s="10">
        <v>15607203465</v>
      </c>
      <c r="C450" s="11">
        <v>20656</v>
      </c>
      <c r="D450" s="12">
        <v>241500</v>
      </c>
    </row>
    <row r="451" spans="1:4" x14ac:dyDescent="0.2">
      <c r="A451" s="1" t="s">
        <v>723</v>
      </c>
      <c r="B451" s="10">
        <v>15407039708</v>
      </c>
      <c r="C451" s="11">
        <v>19908</v>
      </c>
      <c r="D451" s="12">
        <v>263350</v>
      </c>
    </row>
    <row r="452" spans="1:4" x14ac:dyDescent="0.2">
      <c r="A452" s="1" t="s">
        <v>722</v>
      </c>
      <c r="B452" s="10">
        <v>17102122686</v>
      </c>
      <c r="C452" s="11">
        <v>25976</v>
      </c>
      <c r="D452" s="12">
        <v>179400</v>
      </c>
    </row>
    <row r="453" spans="1:4" x14ac:dyDescent="0.2">
      <c r="A453" s="1" t="s">
        <v>721</v>
      </c>
      <c r="B453" s="10">
        <v>24812038752</v>
      </c>
      <c r="C453" s="11">
        <v>17870</v>
      </c>
      <c r="D453" s="12">
        <v>213900</v>
      </c>
    </row>
    <row r="454" spans="1:4" x14ac:dyDescent="0.2">
      <c r="A454" s="1" t="s">
        <v>720</v>
      </c>
      <c r="B454" s="10">
        <v>16011224067</v>
      </c>
      <c r="C454" s="11">
        <v>22242</v>
      </c>
      <c r="D454" s="12">
        <v>154100</v>
      </c>
    </row>
    <row r="455" spans="1:4" x14ac:dyDescent="0.2">
      <c r="A455" s="1" t="s">
        <v>719</v>
      </c>
      <c r="B455" s="10">
        <v>13108124696</v>
      </c>
      <c r="C455" s="11">
        <v>11547</v>
      </c>
      <c r="D455" s="12">
        <v>234600</v>
      </c>
    </row>
    <row r="456" spans="1:4" x14ac:dyDescent="0.2">
      <c r="A456" s="1" t="s">
        <v>718</v>
      </c>
      <c r="B456" s="10">
        <v>24109254189</v>
      </c>
      <c r="C456" s="11">
        <v>15244</v>
      </c>
      <c r="D456" s="12">
        <v>125350</v>
      </c>
    </row>
    <row r="457" spans="1:4" x14ac:dyDescent="0.2">
      <c r="A457" s="1" t="s">
        <v>717</v>
      </c>
      <c r="B457" s="10">
        <v>23304185305</v>
      </c>
      <c r="C457" s="11">
        <v>12162</v>
      </c>
      <c r="D457" s="12">
        <v>335800</v>
      </c>
    </row>
    <row r="458" spans="1:4" x14ac:dyDescent="0.2">
      <c r="A458" s="1" t="s">
        <v>716</v>
      </c>
      <c r="B458" s="10">
        <v>23505215971</v>
      </c>
      <c r="C458" s="11">
        <v>12925</v>
      </c>
      <c r="D458" s="12">
        <v>361100</v>
      </c>
    </row>
    <row r="459" spans="1:4" x14ac:dyDescent="0.2">
      <c r="A459" s="1" t="s">
        <v>715</v>
      </c>
      <c r="B459" s="10">
        <v>25912095636</v>
      </c>
      <c r="C459" s="11">
        <v>21893</v>
      </c>
      <c r="D459" s="12">
        <v>301300</v>
      </c>
    </row>
    <row r="460" spans="1:4" x14ac:dyDescent="0.2">
      <c r="A460" s="1" t="s">
        <v>714</v>
      </c>
      <c r="B460" s="10">
        <v>13501255539</v>
      </c>
      <c r="C460" s="11">
        <v>12809</v>
      </c>
      <c r="D460" s="12">
        <v>244950</v>
      </c>
    </row>
    <row r="461" spans="1:4" x14ac:dyDescent="0.2">
      <c r="A461" s="1" t="s">
        <v>713</v>
      </c>
      <c r="B461" s="10">
        <v>23401039808</v>
      </c>
      <c r="C461" s="11">
        <v>12422</v>
      </c>
      <c r="D461" s="12">
        <v>119600</v>
      </c>
    </row>
    <row r="462" spans="1:4" x14ac:dyDescent="0.2">
      <c r="A462" s="1" t="s">
        <v>712</v>
      </c>
      <c r="B462" s="10">
        <v>27410121348</v>
      </c>
      <c r="C462" s="11">
        <v>27314</v>
      </c>
      <c r="D462" s="12">
        <v>173650</v>
      </c>
    </row>
    <row r="463" spans="1:4" x14ac:dyDescent="0.2">
      <c r="A463" s="1" t="s">
        <v>711</v>
      </c>
      <c r="B463" s="10">
        <v>24006131489</v>
      </c>
      <c r="C463" s="11">
        <v>14775</v>
      </c>
      <c r="D463" s="12">
        <v>247250</v>
      </c>
    </row>
    <row r="464" spans="1:4" x14ac:dyDescent="0.2">
      <c r="A464" s="1" t="s">
        <v>710</v>
      </c>
      <c r="B464" s="10">
        <v>15205244166</v>
      </c>
      <c r="C464" s="11">
        <v>19138</v>
      </c>
      <c r="D464" s="12">
        <v>163300</v>
      </c>
    </row>
    <row r="465" spans="1:4" x14ac:dyDescent="0.2">
      <c r="A465" s="1" t="s">
        <v>709</v>
      </c>
      <c r="B465" s="10">
        <v>23706052446</v>
      </c>
      <c r="C465" s="11">
        <v>13671</v>
      </c>
      <c r="D465" s="12">
        <v>234600</v>
      </c>
    </row>
    <row r="466" spans="1:4" x14ac:dyDescent="0.2">
      <c r="A466" s="1" t="s">
        <v>708</v>
      </c>
      <c r="B466" s="10">
        <v>12808207646</v>
      </c>
      <c r="C466" s="11">
        <v>10460</v>
      </c>
      <c r="D466" s="12">
        <v>391000</v>
      </c>
    </row>
    <row r="467" spans="1:4" x14ac:dyDescent="0.2">
      <c r="A467" s="1" t="s">
        <v>707</v>
      </c>
      <c r="B467" s="10">
        <v>16103093426</v>
      </c>
      <c r="C467" s="11">
        <v>22349</v>
      </c>
      <c r="D467" s="12">
        <v>386400</v>
      </c>
    </row>
    <row r="468" spans="1:4" x14ac:dyDescent="0.2">
      <c r="A468" s="1" t="s">
        <v>706</v>
      </c>
      <c r="B468" s="10">
        <v>17410094315</v>
      </c>
      <c r="C468" s="11">
        <v>27311</v>
      </c>
      <c r="D468" s="12">
        <v>315100</v>
      </c>
    </row>
    <row r="469" spans="1:4" x14ac:dyDescent="0.2">
      <c r="A469" s="1" t="s">
        <v>705</v>
      </c>
      <c r="B469" s="10">
        <v>15706011247</v>
      </c>
      <c r="C469" s="11">
        <v>20972</v>
      </c>
      <c r="D469" s="12">
        <v>251850</v>
      </c>
    </row>
    <row r="470" spans="1:4" x14ac:dyDescent="0.2">
      <c r="A470" s="1" t="s">
        <v>704</v>
      </c>
      <c r="B470" s="10">
        <v>26301258945</v>
      </c>
      <c r="C470" s="11">
        <v>23036</v>
      </c>
      <c r="D470" s="12">
        <v>241500</v>
      </c>
    </row>
    <row r="471" spans="1:4" x14ac:dyDescent="0.2">
      <c r="A471" s="1" t="s">
        <v>703</v>
      </c>
      <c r="B471" s="10">
        <v>23108287347</v>
      </c>
      <c r="C471" s="11">
        <v>11563</v>
      </c>
      <c r="D471" s="12">
        <v>255300</v>
      </c>
    </row>
    <row r="472" spans="1:4" x14ac:dyDescent="0.2">
      <c r="A472" s="1" t="s">
        <v>702</v>
      </c>
      <c r="B472" s="10">
        <v>22601265732</v>
      </c>
      <c r="C472" s="11">
        <v>9523</v>
      </c>
      <c r="D472" s="12">
        <v>258750</v>
      </c>
    </row>
    <row r="473" spans="1:4" x14ac:dyDescent="0.2">
      <c r="A473" s="1" t="s">
        <v>701</v>
      </c>
      <c r="B473" s="10">
        <v>28909081649</v>
      </c>
      <c r="C473" s="11">
        <v>32759</v>
      </c>
      <c r="D473" s="12">
        <v>361100</v>
      </c>
    </row>
    <row r="474" spans="1:4" x14ac:dyDescent="0.2">
      <c r="A474" s="1" t="s">
        <v>700</v>
      </c>
      <c r="B474" s="10">
        <v>14910017013</v>
      </c>
      <c r="C474" s="11">
        <v>18172</v>
      </c>
      <c r="D474" s="12">
        <v>187450</v>
      </c>
    </row>
    <row r="475" spans="1:4" x14ac:dyDescent="0.2">
      <c r="A475" s="1" t="s">
        <v>699</v>
      </c>
      <c r="B475" s="10">
        <v>14406041684</v>
      </c>
      <c r="C475" s="11">
        <v>16227</v>
      </c>
      <c r="D475" s="12">
        <v>381800</v>
      </c>
    </row>
    <row r="476" spans="1:4" x14ac:dyDescent="0.2">
      <c r="A476" s="1" t="s">
        <v>698</v>
      </c>
      <c r="B476" s="10">
        <v>22911266116</v>
      </c>
      <c r="C476" s="11">
        <v>10923</v>
      </c>
      <c r="D476" s="12">
        <v>328900</v>
      </c>
    </row>
    <row r="477" spans="1:4" x14ac:dyDescent="0.2">
      <c r="A477" s="1" t="s">
        <v>697</v>
      </c>
      <c r="B477" s="10">
        <v>12305073004</v>
      </c>
      <c r="C477" s="11">
        <v>8528</v>
      </c>
      <c r="D477" s="12">
        <v>166750</v>
      </c>
    </row>
    <row r="478" spans="1:4" x14ac:dyDescent="0.2">
      <c r="A478" s="1" t="s">
        <v>696</v>
      </c>
      <c r="B478" s="10">
        <v>25403225252</v>
      </c>
      <c r="C478" s="11">
        <v>19805</v>
      </c>
      <c r="D478" s="12">
        <v>262200</v>
      </c>
    </row>
    <row r="479" spans="1:4" x14ac:dyDescent="0.2">
      <c r="A479" s="1" t="s">
        <v>695</v>
      </c>
      <c r="B479" s="10">
        <v>13905045775</v>
      </c>
      <c r="C479" s="11">
        <v>14369</v>
      </c>
      <c r="D479" s="12">
        <v>221950</v>
      </c>
    </row>
    <row r="480" spans="1:4" x14ac:dyDescent="0.2">
      <c r="A480" s="1" t="s">
        <v>694</v>
      </c>
      <c r="B480" s="10">
        <v>13306135495</v>
      </c>
      <c r="C480" s="11">
        <v>12218</v>
      </c>
      <c r="D480" s="12">
        <v>235750</v>
      </c>
    </row>
    <row r="481" spans="1:4" x14ac:dyDescent="0.2">
      <c r="A481" s="1" t="s">
        <v>693</v>
      </c>
      <c r="B481" s="10">
        <v>15501187924</v>
      </c>
      <c r="C481" s="11">
        <v>20107</v>
      </c>
      <c r="D481" s="12">
        <v>267950</v>
      </c>
    </row>
    <row r="482" spans="1:4" x14ac:dyDescent="0.2">
      <c r="A482" s="1" t="s">
        <v>692</v>
      </c>
      <c r="B482" s="10">
        <v>14905118947</v>
      </c>
      <c r="C482" s="11">
        <v>18029</v>
      </c>
      <c r="D482" s="12">
        <v>347300</v>
      </c>
    </row>
    <row r="483" spans="1:4" x14ac:dyDescent="0.2">
      <c r="A483" s="1" t="s">
        <v>691</v>
      </c>
      <c r="B483" s="10">
        <v>18501287265</v>
      </c>
      <c r="C483" s="11">
        <v>31075</v>
      </c>
      <c r="D483" s="12">
        <v>231150</v>
      </c>
    </row>
    <row r="484" spans="1:4" x14ac:dyDescent="0.2">
      <c r="A484" s="1" t="s">
        <v>690</v>
      </c>
      <c r="B484" s="10">
        <v>12910134949</v>
      </c>
      <c r="C484" s="11">
        <v>10879</v>
      </c>
      <c r="D484" s="12">
        <v>396750</v>
      </c>
    </row>
    <row r="485" spans="1:4" x14ac:dyDescent="0.2">
      <c r="A485" s="1" t="s">
        <v>689</v>
      </c>
      <c r="B485" s="10">
        <v>14104144864</v>
      </c>
      <c r="C485" s="11">
        <v>15080</v>
      </c>
      <c r="D485" s="12">
        <v>215050</v>
      </c>
    </row>
    <row r="486" spans="1:4" x14ac:dyDescent="0.2">
      <c r="A486" s="1" t="s">
        <v>688</v>
      </c>
      <c r="B486" s="10">
        <v>17605058528</v>
      </c>
      <c r="C486" s="11">
        <v>27885</v>
      </c>
      <c r="D486" s="12">
        <v>134550</v>
      </c>
    </row>
    <row r="487" spans="1:4" x14ac:dyDescent="0.2">
      <c r="A487" s="1" t="s">
        <v>687</v>
      </c>
      <c r="B487" s="10">
        <v>23604248677</v>
      </c>
      <c r="C487" s="11">
        <v>13264</v>
      </c>
      <c r="D487" s="12">
        <v>385250</v>
      </c>
    </row>
    <row r="488" spans="1:4" x14ac:dyDescent="0.2">
      <c r="A488" s="1" t="s">
        <v>686</v>
      </c>
      <c r="B488" s="10">
        <v>24011227158</v>
      </c>
      <c r="C488" s="11">
        <v>14937</v>
      </c>
      <c r="D488" s="12">
        <v>186300</v>
      </c>
    </row>
    <row r="489" spans="1:4" x14ac:dyDescent="0.2">
      <c r="A489" s="1" t="s">
        <v>685</v>
      </c>
      <c r="B489" s="10">
        <v>15107265500</v>
      </c>
      <c r="C489" s="11">
        <v>18835</v>
      </c>
      <c r="D489" s="12">
        <v>146050</v>
      </c>
    </row>
    <row r="490" spans="1:4" x14ac:dyDescent="0.2">
      <c r="A490" s="1" t="s">
        <v>684</v>
      </c>
      <c r="B490" s="10">
        <v>12909182256</v>
      </c>
      <c r="C490" s="11">
        <v>10854</v>
      </c>
      <c r="D490" s="12">
        <v>187450</v>
      </c>
    </row>
    <row r="491" spans="1:4" x14ac:dyDescent="0.2">
      <c r="A491" s="1" t="s">
        <v>683</v>
      </c>
      <c r="B491" s="10">
        <v>23408161399</v>
      </c>
      <c r="C491" s="11">
        <v>12647</v>
      </c>
      <c r="D491" s="12">
        <v>259900</v>
      </c>
    </row>
    <row r="492" spans="1:4" x14ac:dyDescent="0.2">
      <c r="A492" s="1" t="s">
        <v>682</v>
      </c>
      <c r="B492" s="10">
        <v>14812235783</v>
      </c>
      <c r="C492" s="11">
        <v>17890</v>
      </c>
      <c r="D492" s="12">
        <v>242650</v>
      </c>
    </row>
    <row r="493" spans="1:4" x14ac:dyDescent="0.2">
      <c r="A493" s="1" t="s">
        <v>681</v>
      </c>
      <c r="B493" s="10">
        <v>24507168266</v>
      </c>
      <c r="C493" s="11">
        <v>16634</v>
      </c>
      <c r="D493" s="12">
        <v>381800</v>
      </c>
    </row>
    <row r="494" spans="1:4" x14ac:dyDescent="0.2">
      <c r="A494" s="1" t="s">
        <v>680</v>
      </c>
      <c r="B494" s="10">
        <v>15806077369</v>
      </c>
      <c r="C494" s="11">
        <v>21343</v>
      </c>
      <c r="D494" s="12">
        <v>393300</v>
      </c>
    </row>
    <row r="495" spans="1:4" x14ac:dyDescent="0.2">
      <c r="A495" s="1" t="s">
        <v>679</v>
      </c>
      <c r="B495" s="10">
        <v>17011033377</v>
      </c>
      <c r="C495" s="11">
        <v>25875</v>
      </c>
      <c r="D495" s="12">
        <v>215050</v>
      </c>
    </row>
    <row r="496" spans="1:4" x14ac:dyDescent="0.2">
      <c r="A496" s="1" t="s">
        <v>678</v>
      </c>
      <c r="B496" s="10">
        <v>18504219773</v>
      </c>
      <c r="C496" s="11">
        <v>31158</v>
      </c>
      <c r="D496" s="12">
        <v>195500</v>
      </c>
    </row>
    <row r="497" spans="1:4" x14ac:dyDescent="0.2">
      <c r="A497" s="1" t="s">
        <v>677</v>
      </c>
      <c r="B497" s="10">
        <v>17811088802</v>
      </c>
      <c r="C497" s="11">
        <v>28802</v>
      </c>
      <c r="D497" s="12">
        <v>354200</v>
      </c>
    </row>
    <row r="498" spans="1:4" x14ac:dyDescent="0.2">
      <c r="A498" s="1" t="s">
        <v>676</v>
      </c>
      <c r="B498" s="10">
        <v>27101234976</v>
      </c>
      <c r="C498" s="11">
        <v>25956</v>
      </c>
      <c r="D498" s="12">
        <v>204700</v>
      </c>
    </row>
    <row r="499" spans="1:4" x14ac:dyDescent="0.2">
      <c r="A499" s="1" t="s">
        <v>675</v>
      </c>
      <c r="B499" s="10">
        <v>16709124739</v>
      </c>
      <c r="C499" s="11">
        <v>24727</v>
      </c>
      <c r="D499" s="12">
        <v>202400</v>
      </c>
    </row>
    <row r="500" spans="1:4" x14ac:dyDescent="0.2">
      <c r="A500" s="1" t="s">
        <v>674</v>
      </c>
      <c r="B500" s="10">
        <v>27501068556</v>
      </c>
      <c r="C500" s="11">
        <v>27400</v>
      </c>
      <c r="D500" s="12">
        <v>378350</v>
      </c>
    </row>
    <row r="501" spans="1:4" x14ac:dyDescent="0.2">
      <c r="A501" s="1" t="s">
        <v>673</v>
      </c>
      <c r="B501" s="10">
        <v>14205124178</v>
      </c>
      <c r="C501" s="11">
        <v>15473</v>
      </c>
      <c r="D501" s="12">
        <v>240350</v>
      </c>
    </row>
    <row r="502" spans="1:4" x14ac:dyDescent="0.2">
      <c r="A502" s="1" t="s">
        <v>672</v>
      </c>
      <c r="B502" s="10">
        <v>22506079093</v>
      </c>
      <c r="C502" s="11">
        <v>9290</v>
      </c>
      <c r="D502" s="12">
        <v>124200</v>
      </c>
    </row>
    <row r="503" spans="1:4" x14ac:dyDescent="0.2">
      <c r="A503" s="1" t="s">
        <v>671</v>
      </c>
      <c r="B503" s="10">
        <v>12911199269</v>
      </c>
      <c r="C503" s="11">
        <v>10916</v>
      </c>
      <c r="D503" s="12">
        <v>317400</v>
      </c>
    </row>
    <row r="504" spans="1:4" x14ac:dyDescent="0.2">
      <c r="A504" s="1" t="s">
        <v>670</v>
      </c>
      <c r="B504" s="10">
        <v>12308159701</v>
      </c>
      <c r="C504" s="11">
        <v>8628</v>
      </c>
      <c r="D504" s="12">
        <v>326600</v>
      </c>
    </row>
    <row r="505" spans="1:4" x14ac:dyDescent="0.2">
      <c r="A505" s="1" t="s">
        <v>669</v>
      </c>
      <c r="B505" s="10">
        <v>18409105757</v>
      </c>
      <c r="C505" s="11">
        <v>30935</v>
      </c>
      <c r="D505" s="12">
        <v>388700</v>
      </c>
    </row>
    <row r="506" spans="1:4" x14ac:dyDescent="0.2">
      <c r="A506" s="1" t="s">
        <v>668</v>
      </c>
      <c r="B506" s="10">
        <v>25307164640</v>
      </c>
      <c r="C506" s="11">
        <v>19556</v>
      </c>
      <c r="D506" s="12">
        <v>281750</v>
      </c>
    </row>
    <row r="507" spans="1:4" x14ac:dyDescent="0.2">
      <c r="A507" s="1" t="s">
        <v>667</v>
      </c>
      <c r="B507" s="10">
        <v>18804071404</v>
      </c>
      <c r="C507" s="11">
        <v>32240</v>
      </c>
      <c r="D507" s="12">
        <v>177100</v>
      </c>
    </row>
    <row r="508" spans="1:4" x14ac:dyDescent="0.2">
      <c r="A508" s="1" t="s">
        <v>666</v>
      </c>
      <c r="B508" s="10">
        <v>25112142636</v>
      </c>
      <c r="C508" s="11">
        <v>18976</v>
      </c>
      <c r="D508" s="12">
        <v>172500</v>
      </c>
    </row>
    <row r="509" spans="1:4" x14ac:dyDescent="0.2">
      <c r="A509" s="1" t="s">
        <v>665</v>
      </c>
      <c r="B509" s="10">
        <v>24811177006</v>
      </c>
      <c r="C509" s="11">
        <v>17854</v>
      </c>
      <c r="D509" s="12">
        <v>236900</v>
      </c>
    </row>
    <row r="510" spans="1:4" x14ac:dyDescent="0.2">
      <c r="A510" s="1" t="s">
        <v>664</v>
      </c>
      <c r="B510" s="10">
        <v>22706285966</v>
      </c>
      <c r="C510" s="11">
        <v>10041</v>
      </c>
      <c r="D510" s="12">
        <v>138000</v>
      </c>
    </row>
    <row r="511" spans="1:4" x14ac:dyDescent="0.2">
      <c r="A511" s="1" t="s">
        <v>663</v>
      </c>
      <c r="B511" s="10">
        <v>28306053387</v>
      </c>
      <c r="C511" s="11">
        <v>30472</v>
      </c>
      <c r="D511" s="12">
        <v>262200</v>
      </c>
    </row>
    <row r="512" spans="1:4" x14ac:dyDescent="0.2">
      <c r="A512" s="1" t="s">
        <v>662</v>
      </c>
      <c r="B512" s="10">
        <v>18612057148</v>
      </c>
      <c r="C512" s="11">
        <v>31751</v>
      </c>
      <c r="D512" s="12">
        <v>169050</v>
      </c>
    </row>
    <row r="513" spans="1:4" x14ac:dyDescent="0.2">
      <c r="A513" s="1" t="s">
        <v>661</v>
      </c>
      <c r="B513" s="10">
        <v>15706157933</v>
      </c>
      <c r="C513" s="11">
        <v>20986</v>
      </c>
      <c r="D513" s="12">
        <v>318550</v>
      </c>
    </row>
    <row r="514" spans="1:4" x14ac:dyDescent="0.2">
      <c r="A514" s="1" t="s">
        <v>660</v>
      </c>
      <c r="B514" s="10">
        <v>15111026546</v>
      </c>
      <c r="C514" s="11">
        <v>18934</v>
      </c>
      <c r="D514" s="12">
        <v>204700</v>
      </c>
    </row>
    <row r="515" spans="1:4" x14ac:dyDescent="0.2">
      <c r="A515" s="1" t="s">
        <v>659</v>
      </c>
      <c r="B515" s="10">
        <v>13610207536</v>
      </c>
      <c r="C515" s="11">
        <v>13443</v>
      </c>
      <c r="D515" s="12">
        <v>307050</v>
      </c>
    </row>
    <row r="516" spans="1:4" x14ac:dyDescent="0.2">
      <c r="A516" s="1" t="s">
        <v>658</v>
      </c>
      <c r="B516" s="10">
        <v>17303019415</v>
      </c>
      <c r="C516" s="11">
        <v>26724</v>
      </c>
      <c r="D516" s="12">
        <v>143750</v>
      </c>
    </row>
    <row r="517" spans="1:4" x14ac:dyDescent="0.2">
      <c r="A517" s="1" t="s">
        <v>657</v>
      </c>
      <c r="B517" s="10">
        <v>23602153774</v>
      </c>
      <c r="C517" s="11">
        <v>13195</v>
      </c>
      <c r="D517" s="12">
        <v>152950</v>
      </c>
    </row>
    <row r="518" spans="1:4" x14ac:dyDescent="0.2">
      <c r="A518" s="1" t="s">
        <v>656</v>
      </c>
      <c r="B518" s="10">
        <v>12305244824</v>
      </c>
      <c r="C518" s="11">
        <v>8545</v>
      </c>
      <c r="D518" s="12">
        <v>285200</v>
      </c>
    </row>
    <row r="519" spans="1:4" x14ac:dyDescent="0.2">
      <c r="A519" s="1" t="s">
        <v>655</v>
      </c>
      <c r="B519" s="10">
        <v>16908096273</v>
      </c>
      <c r="C519" s="11">
        <v>25424</v>
      </c>
      <c r="D519" s="12">
        <v>179400</v>
      </c>
    </row>
    <row r="520" spans="1:4" x14ac:dyDescent="0.2">
      <c r="A520" s="1" t="s">
        <v>654</v>
      </c>
      <c r="B520" s="10">
        <v>16003045205</v>
      </c>
      <c r="C520" s="11">
        <v>21979</v>
      </c>
      <c r="D520" s="12">
        <v>280600</v>
      </c>
    </row>
    <row r="521" spans="1:4" x14ac:dyDescent="0.2">
      <c r="A521" s="1" t="s">
        <v>653</v>
      </c>
      <c r="B521" s="10">
        <v>24409286567</v>
      </c>
      <c r="C521" s="11">
        <v>16343</v>
      </c>
      <c r="D521" s="12">
        <v>300150</v>
      </c>
    </row>
    <row r="522" spans="1:4" x14ac:dyDescent="0.2">
      <c r="A522" s="1" t="s">
        <v>652</v>
      </c>
      <c r="B522" s="10">
        <v>24906146640</v>
      </c>
      <c r="C522" s="11">
        <v>18063</v>
      </c>
      <c r="D522" s="12">
        <v>254150</v>
      </c>
    </row>
    <row r="523" spans="1:4" x14ac:dyDescent="0.2">
      <c r="A523" s="1" t="s">
        <v>651</v>
      </c>
      <c r="B523" s="10">
        <v>14712203167</v>
      </c>
      <c r="C523" s="11">
        <v>17521</v>
      </c>
      <c r="D523" s="12">
        <v>377200</v>
      </c>
    </row>
    <row r="524" spans="1:4" x14ac:dyDescent="0.2">
      <c r="A524" s="1" t="s">
        <v>650</v>
      </c>
      <c r="B524" s="10">
        <v>27906169157</v>
      </c>
      <c r="C524" s="11">
        <v>29022</v>
      </c>
      <c r="D524" s="12">
        <v>281750</v>
      </c>
    </row>
    <row r="525" spans="1:4" x14ac:dyDescent="0.2">
      <c r="A525" s="1" t="s">
        <v>649</v>
      </c>
      <c r="B525" s="10">
        <v>15701085147</v>
      </c>
      <c r="C525" s="11">
        <v>20828</v>
      </c>
      <c r="D525" s="12">
        <v>126500</v>
      </c>
    </row>
    <row r="526" spans="1:4" x14ac:dyDescent="0.2">
      <c r="A526" s="1" t="s">
        <v>648</v>
      </c>
      <c r="B526" s="10">
        <v>16712024289</v>
      </c>
      <c r="C526" s="11">
        <v>24808</v>
      </c>
      <c r="D526" s="12">
        <v>253000</v>
      </c>
    </row>
    <row r="527" spans="1:4" x14ac:dyDescent="0.2">
      <c r="A527" s="1" t="s">
        <v>647</v>
      </c>
      <c r="B527" s="10">
        <v>29012227000</v>
      </c>
      <c r="C527" s="11">
        <v>33229</v>
      </c>
      <c r="D527" s="12">
        <v>141450</v>
      </c>
    </row>
    <row r="528" spans="1:4" x14ac:dyDescent="0.2">
      <c r="A528" s="1" t="s">
        <v>646</v>
      </c>
      <c r="B528" s="10">
        <v>18104227873</v>
      </c>
      <c r="C528" s="11">
        <v>29698</v>
      </c>
      <c r="D528" s="12">
        <v>121900</v>
      </c>
    </row>
    <row r="529" spans="1:4" x14ac:dyDescent="0.2">
      <c r="A529" s="1" t="s">
        <v>645</v>
      </c>
      <c r="B529" s="10">
        <v>16106117334</v>
      </c>
      <c r="C529" s="11">
        <v>22443</v>
      </c>
      <c r="D529" s="12">
        <v>196650</v>
      </c>
    </row>
    <row r="530" spans="1:4" x14ac:dyDescent="0.2">
      <c r="A530" s="1" t="s">
        <v>644</v>
      </c>
      <c r="B530" s="10">
        <v>28003068409</v>
      </c>
      <c r="C530" s="11">
        <v>29286</v>
      </c>
      <c r="D530" s="12">
        <v>348450</v>
      </c>
    </row>
    <row r="531" spans="1:4" x14ac:dyDescent="0.2">
      <c r="A531" s="1" t="s">
        <v>643</v>
      </c>
      <c r="B531" s="10">
        <v>12506178209</v>
      </c>
      <c r="C531" s="11">
        <v>9300</v>
      </c>
      <c r="D531" s="12">
        <v>271400</v>
      </c>
    </row>
    <row r="532" spans="1:4" x14ac:dyDescent="0.2">
      <c r="A532" s="1" t="s">
        <v>642</v>
      </c>
      <c r="B532" s="10">
        <v>17907105737</v>
      </c>
      <c r="C532" s="11">
        <v>29046</v>
      </c>
      <c r="D532" s="12">
        <v>313950</v>
      </c>
    </row>
    <row r="533" spans="1:4" x14ac:dyDescent="0.2">
      <c r="A533" s="1" t="s">
        <v>641</v>
      </c>
      <c r="B533" s="10">
        <v>25110019879</v>
      </c>
      <c r="C533" s="11">
        <v>18902</v>
      </c>
      <c r="D533" s="12">
        <v>227700</v>
      </c>
    </row>
    <row r="534" spans="1:4" x14ac:dyDescent="0.2">
      <c r="A534" s="1" t="s">
        <v>640</v>
      </c>
      <c r="B534" s="10">
        <v>23609067465</v>
      </c>
      <c r="C534" s="11">
        <v>13399</v>
      </c>
      <c r="D534" s="12">
        <v>381800</v>
      </c>
    </row>
    <row r="535" spans="1:4" x14ac:dyDescent="0.2">
      <c r="A535" s="1" t="s">
        <v>639</v>
      </c>
      <c r="B535" s="10">
        <v>28011203511</v>
      </c>
      <c r="C535" s="11">
        <v>29545</v>
      </c>
      <c r="D535" s="12">
        <v>139150</v>
      </c>
    </row>
    <row r="536" spans="1:4" x14ac:dyDescent="0.2">
      <c r="A536" s="1" t="s">
        <v>638</v>
      </c>
      <c r="B536" s="10">
        <v>17607043197</v>
      </c>
      <c r="C536" s="11">
        <v>27945</v>
      </c>
      <c r="D536" s="12">
        <v>178250</v>
      </c>
    </row>
    <row r="537" spans="1:4" x14ac:dyDescent="0.2">
      <c r="A537" s="1" t="s">
        <v>637</v>
      </c>
      <c r="B537" s="10">
        <v>14011287577</v>
      </c>
      <c r="C537" s="11">
        <v>14943</v>
      </c>
      <c r="D537" s="12">
        <v>353050</v>
      </c>
    </row>
    <row r="538" spans="1:4" x14ac:dyDescent="0.2">
      <c r="A538" s="1" t="s">
        <v>636</v>
      </c>
      <c r="B538" s="10">
        <v>14310032409</v>
      </c>
      <c r="C538" s="11">
        <v>15982</v>
      </c>
      <c r="D538" s="12">
        <v>144900</v>
      </c>
    </row>
    <row r="539" spans="1:4" x14ac:dyDescent="0.2">
      <c r="A539" s="1" t="s">
        <v>635</v>
      </c>
      <c r="B539" s="10">
        <v>13910118033</v>
      </c>
      <c r="C539" s="11">
        <v>14529</v>
      </c>
      <c r="D539" s="12">
        <v>346150</v>
      </c>
    </row>
    <row r="540" spans="1:4" x14ac:dyDescent="0.2">
      <c r="A540" s="1" t="s">
        <v>634</v>
      </c>
      <c r="B540" s="10">
        <v>14811079236</v>
      </c>
      <c r="C540" s="11">
        <v>17844</v>
      </c>
      <c r="D540" s="12">
        <v>378350</v>
      </c>
    </row>
    <row r="541" spans="1:4" x14ac:dyDescent="0.2">
      <c r="A541" s="1" t="s">
        <v>633</v>
      </c>
      <c r="B541" s="10">
        <v>13807089212</v>
      </c>
      <c r="C541" s="11">
        <v>14069</v>
      </c>
      <c r="D541" s="12">
        <v>379500</v>
      </c>
    </row>
    <row r="542" spans="1:4" x14ac:dyDescent="0.2">
      <c r="A542" s="1" t="s">
        <v>632</v>
      </c>
      <c r="B542" s="10">
        <v>26610036226</v>
      </c>
      <c r="C542" s="11">
        <v>24383</v>
      </c>
      <c r="D542" s="12">
        <v>372600</v>
      </c>
    </row>
    <row r="543" spans="1:4" x14ac:dyDescent="0.2">
      <c r="A543" s="1" t="s">
        <v>631</v>
      </c>
      <c r="B543" s="10">
        <v>27112235760</v>
      </c>
      <c r="C543" s="11">
        <v>26290</v>
      </c>
      <c r="D543" s="12">
        <v>140300</v>
      </c>
    </row>
    <row r="544" spans="1:4" x14ac:dyDescent="0.2">
      <c r="A544" s="1" t="s">
        <v>630</v>
      </c>
      <c r="B544" s="10">
        <v>26808248072</v>
      </c>
      <c r="C544" s="11">
        <v>25074</v>
      </c>
      <c r="D544" s="12">
        <v>250700</v>
      </c>
    </row>
    <row r="545" spans="1:4" x14ac:dyDescent="0.2">
      <c r="A545" s="1" t="s">
        <v>629</v>
      </c>
      <c r="B545" s="10">
        <v>15112222993</v>
      </c>
      <c r="C545" s="11">
        <v>18984</v>
      </c>
      <c r="D545" s="12">
        <v>120750</v>
      </c>
    </row>
    <row r="546" spans="1:4" x14ac:dyDescent="0.2">
      <c r="A546" s="1" t="s">
        <v>628</v>
      </c>
      <c r="B546" s="10">
        <v>18207149305</v>
      </c>
      <c r="C546" s="11">
        <v>30146</v>
      </c>
      <c r="D546" s="12">
        <v>378350</v>
      </c>
    </row>
    <row r="547" spans="1:4" x14ac:dyDescent="0.2">
      <c r="A547" s="1" t="s">
        <v>627</v>
      </c>
      <c r="B547" s="10">
        <v>27301053520</v>
      </c>
      <c r="C547" s="11">
        <v>26669</v>
      </c>
      <c r="D547" s="12">
        <v>164450</v>
      </c>
    </row>
    <row r="548" spans="1:4" x14ac:dyDescent="0.2">
      <c r="A548" s="1" t="s">
        <v>626</v>
      </c>
      <c r="B548" s="10">
        <v>15906108446</v>
      </c>
      <c r="C548" s="11">
        <v>21711</v>
      </c>
      <c r="D548" s="12">
        <v>165600</v>
      </c>
    </row>
    <row r="549" spans="1:4" x14ac:dyDescent="0.2">
      <c r="A549" s="1" t="s">
        <v>625</v>
      </c>
      <c r="B549" s="10">
        <v>18104147298</v>
      </c>
      <c r="C549" s="11">
        <v>29690</v>
      </c>
      <c r="D549" s="12">
        <v>377200</v>
      </c>
    </row>
    <row r="550" spans="1:4" x14ac:dyDescent="0.2">
      <c r="A550" s="1" t="s">
        <v>624</v>
      </c>
      <c r="B550" s="10">
        <v>27203274175</v>
      </c>
      <c r="C550" s="11">
        <v>26385</v>
      </c>
      <c r="D550" s="12">
        <v>127650</v>
      </c>
    </row>
    <row r="551" spans="1:4" x14ac:dyDescent="0.2">
      <c r="A551" s="1" t="s">
        <v>623</v>
      </c>
      <c r="B551" s="10">
        <v>16002262086</v>
      </c>
      <c r="C551" s="11">
        <v>21972</v>
      </c>
      <c r="D551" s="12">
        <v>247250</v>
      </c>
    </row>
    <row r="552" spans="1:4" x14ac:dyDescent="0.2">
      <c r="A552" s="1" t="s">
        <v>622</v>
      </c>
      <c r="B552" s="10">
        <v>22411223497</v>
      </c>
      <c r="C552" s="11">
        <v>9093</v>
      </c>
      <c r="D552" s="12">
        <v>376050</v>
      </c>
    </row>
    <row r="553" spans="1:4" x14ac:dyDescent="0.2">
      <c r="A553" s="1" t="s">
        <v>621</v>
      </c>
      <c r="B553" s="10">
        <v>16710065463</v>
      </c>
      <c r="C553" s="11">
        <v>24751</v>
      </c>
      <c r="D553" s="12">
        <v>138000</v>
      </c>
    </row>
    <row r="554" spans="1:4" x14ac:dyDescent="0.2">
      <c r="A554" s="1" t="s">
        <v>620</v>
      </c>
      <c r="B554" s="10">
        <v>16412116731</v>
      </c>
      <c r="C554" s="11">
        <v>23722</v>
      </c>
      <c r="D554" s="12">
        <v>380650</v>
      </c>
    </row>
    <row r="555" spans="1:4" x14ac:dyDescent="0.2">
      <c r="A555" s="1" t="s">
        <v>619</v>
      </c>
      <c r="B555" s="10">
        <v>27912194062</v>
      </c>
      <c r="C555" s="11">
        <v>29208</v>
      </c>
      <c r="D555" s="12">
        <v>121900</v>
      </c>
    </row>
    <row r="556" spans="1:4" x14ac:dyDescent="0.2">
      <c r="A556" s="1" t="s">
        <v>618</v>
      </c>
      <c r="B556" s="10">
        <v>25910145676</v>
      </c>
      <c r="C556" s="11">
        <v>21837</v>
      </c>
      <c r="D556" s="12">
        <v>131100</v>
      </c>
    </row>
    <row r="557" spans="1:4" x14ac:dyDescent="0.2">
      <c r="A557" s="1" t="s">
        <v>617</v>
      </c>
      <c r="B557" s="10">
        <v>25902167136</v>
      </c>
      <c r="C557" s="11">
        <v>21597</v>
      </c>
      <c r="D557" s="12">
        <v>210450</v>
      </c>
    </row>
    <row r="558" spans="1:4" x14ac:dyDescent="0.2">
      <c r="A558" s="1" t="s">
        <v>616</v>
      </c>
      <c r="B558" s="10">
        <v>28803089110</v>
      </c>
      <c r="C558" s="11">
        <v>32210</v>
      </c>
      <c r="D558" s="12">
        <v>204700</v>
      </c>
    </row>
    <row r="559" spans="1:4" x14ac:dyDescent="0.2">
      <c r="A559" s="1" t="s">
        <v>615</v>
      </c>
      <c r="B559" s="10">
        <v>26709184008</v>
      </c>
      <c r="C559" s="11">
        <v>24733</v>
      </c>
      <c r="D559" s="12">
        <v>307050</v>
      </c>
    </row>
    <row r="560" spans="1:4" x14ac:dyDescent="0.2">
      <c r="A560" s="1" t="s">
        <v>614</v>
      </c>
      <c r="B560" s="10">
        <v>25110044450</v>
      </c>
      <c r="C560" s="11">
        <v>18905</v>
      </c>
      <c r="D560" s="12">
        <v>285200</v>
      </c>
    </row>
    <row r="561" spans="1:4" x14ac:dyDescent="0.2">
      <c r="A561" s="1" t="s">
        <v>613</v>
      </c>
      <c r="B561" s="10">
        <v>26412251217</v>
      </c>
      <c r="C561" s="11">
        <v>23736</v>
      </c>
      <c r="D561" s="12">
        <v>261050</v>
      </c>
    </row>
    <row r="562" spans="1:4" x14ac:dyDescent="0.2">
      <c r="A562" s="1" t="s">
        <v>612</v>
      </c>
      <c r="B562" s="10">
        <v>18308128767</v>
      </c>
      <c r="C562" s="11">
        <v>30540</v>
      </c>
      <c r="D562" s="12">
        <v>201250</v>
      </c>
    </row>
    <row r="563" spans="1:4" x14ac:dyDescent="0.2">
      <c r="A563" s="1" t="s">
        <v>611</v>
      </c>
      <c r="B563" s="10">
        <v>13909032615</v>
      </c>
      <c r="C563" s="11">
        <v>14491</v>
      </c>
      <c r="D563" s="12">
        <v>272550</v>
      </c>
    </row>
    <row r="564" spans="1:4" x14ac:dyDescent="0.2">
      <c r="A564" s="1" t="s">
        <v>610</v>
      </c>
      <c r="B564" s="10">
        <v>12605268637</v>
      </c>
      <c r="C564" s="11">
        <v>9643</v>
      </c>
      <c r="D564" s="12">
        <v>205850</v>
      </c>
    </row>
    <row r="565" spans="1:4" x14ac:dyDescent="0.2">
      <c r="A565" s="1" t="s">
        <v>609</v>
      </c>
      <c r="B565" s="10">
        <v>19007219514</v>
      </c>
      <c r="C565" s="11">
        <v>33075</v>
      </c>
      <c r="D565" s="12">
        <v>251850</v>
      </c>
    </row>
    <row r="566" spans="1:4" x14ac:dyDescent="0.2">
      <c r="A566" s="1" t="s">
        <v>608</v>
      </c>
      <c r="B566" s="10">
        <v>22002159125</v>
      </c>
      <c r="C566" s="11">
        <v>7351</v>
      </c>
      <c r="D566" s="12">
        <v>292100</v>
      </c>
    </row>
    <row r="567" spans="1:4" x14ac:dyDescent="0.2">
      <c r="A567" s="1" t="s">
        <v>607</v>
      </c>
      <c r="B567" s="10">
        <v>27205161497</v>
      </c>
      <c r="C567" s="11">
        <v>26435</v>
      </c>
      <c r="D567" s="12">
        <v>357650</v>
      </c>
    </row>
    <row r="568" spans="1:4" x14ac:dyDescent="0.2">
      <c r="A568" s="1" t="s">
        <v>606</v>
      </c>
      <c r="B568" s="10">
        <v>12509149050</v>
      </c>
      <c r="C568" s="11">
        <v>9389</v>
      </c>
      <c r="D568" s="12">
        <v>188600</v>
      </c>
    </row>
    <row r="569" spans="1:4" x14ac:dyDescent="0.2">
      <c r="A569" s="1" t="s">
        <v>605</v>
      </c>
      <c r="B569" s="10">
        <v>28110174549</v>
      </c>
      <c r="C569" s="11">
        <v>29876</v>
      </c>
      <c r="D569" s="12">
        <v>250700</v>
      </c>
    </row>
    <row r="570" spans="1:4" x14ac:dyDescent="0.2">
      <c r="A570" s="1" t="s">
        <v>604</v>
      </c>
      <c r="B570" s="10">
        <v>24406024701</v>
      </c>
      <c r="C570" s="11">
        <v>16225</v>
      </c>
      <c r="D570" s="12">
        <v>242650</v>
      </c>
    </row>
    <row r="571" spans="1:4" x14ac:dyDescent="0.2">
      <c r="A571" s="1" t="s">
        <v>603</v>
      </c>
      <c r="B571" s="10">
        <v>23407098300</v>
      </c>
      <c r="C571" s="11">
        <v>12609</v>
      </c>
      <c r="D571" s="12">
        <v>221950</v>
      </c>
    </row>
    <row r="572" spans="1:4" x14ac:dyDescent="0.2">
      <c r="A572" s="1" t="s">
        <v>602</v>
      </c>
      <c r="B572" s="10">
        <v>12901198267</v>
      </c>
      <c r="C572" s="11">
        <v>10612</v>
      </c>
      <c r="D572" s="12">
        <v>141450</v>
      </c>
    </row>
    <row r="573" spans="1:4" x14ac:dyDescent="0.2">
      <c r="A573" s="1" t="s">
        <v>601</v>
      </c>
      <c r="B573" s="10">
        <v>28702042195</v>
      </c>
      <c r="C573" s="11">
        <v>31812</v>
      </c>
      <c r="D573" s="12">
        <v>133400</v>
      </c>
    </row>
    <row r="574" spans="1:4" x14ac:dyDescent="0.2">
      <c r="A574" s="1" t="s">
        <v>600</v>
      </c>
      <c r="B574" s="10">
        <v>14602114833</v>
      </c>
      <c r="C574" s="11">
        <v>16844</v>
      </c>
      <c r="D574" s="12">
        <v>159850</v>
      </c>
    </row>
    <row r="575" spans="1:4" x14ac:dyDescent="0.2">
      <c r="A575" s="1" t="s">
        <v>599</v>
      </c>
      <c r="B575" s="10">
        <v>25911195795</v>
      </c>
      <c r="C575" s="11">
        <v>21873</v>
      </c>
      <c r="D575" s="12">
        <v>211600</v>
      </c>
    </row>
    <row r="576" spans="1:4" x14ac:dyDescent="0.2">
      <c r="A576" s="1" t="s">
        <v>598</v>
      </c>
      <c r="B576" s="10">
        <v>23912025464</v>
      </c>
      <c r="C576" s="11">
        <v>14581</v>
      </c>
      <c r="D576" s="12">
        <v>193200</v>
      </c>
    </row>
    <row r="577" spans="1:4" x14ac:dyDescent="0.2">
      <c r="A577" s="1" t="s">
        <v>597</v>
      </c>
      <c r="B577" s="10">
        <v>27405067496</v>
      </c>
      <c r="C577" s="11">
        <v>27155</v>
      </c>
      <c r="D577" s="12">
        <v>311650</v>
      </c>
    </row>
    <row r="578" spans="1:4" x14ac:dyDescent="0.2">
      <c r="A578" s="1" t="s">
        <v>596</v>
      </c>
      <c r="B578" s="10">
        <v>28301105507</v>
      </c>
      <c r="C578" s="11">
        <v>30326</v>
      </c>
      <c r="D578" s="12">
        <v>136850</v>
      </c>
    </row>
    <row r="579" spans="1:4" x14ac:dyDescent="0.2">
      <c r="A579" s="1" t="s">
        <v>595</v>
      </c>
      <c r="B579" s="10">
        <v>27509122955</v>
      </c>
      <c r="C579" s="11">
        <v>27649</v>
      </c>
      <c r="D579" s="12">
        <v>223100</v>
      </c>
    </row>
    <row r="580" spans="1:4" x14ac:dyDescent="0.2">
      <c r="A580" s="1" t="s">
        <v>594</v>
      </c>
      <c r="B580" s="10">
        <v>17309107473</v>
      </c>
      <c r="C580" s="11">
        <v>26917</v>
      </c>
      <c r="D580" s="12">
        <v>348450</v>
      </c>
    </row>
    <row r="581" spans="1:4" x14ac:dyDescent="0.2">
      <c r="A581" s="1" t="s">
        <v>593</v>
      </c>
      <c r="B581" s="10">
        <v>15206053905</v>
      </c>
      <c r="C581" s="11">
        <v>19150</v>
      </c>
      <c r="D581" s="12">
        <v>296700</v>
      </c>
    </row>
    <row r="582" spans="1:4" x14ac:dyDescent="0.2">
      <c r="A582" s="1" t="s">
        <v>592</v>
      </c>
      <c r="B582" s="10">
        <v>15501205078</v>
      </c>
      <c r="C582" s="11">
        <v>20109</v>
      </c>
      <c r="D582" s="12">
        <v>281750</v>
      </c>
    </row>
    <row r="583" spans="1:4" x14ac:dyDescent="0.2">
      <c r="A583" s="1" t="s">
        <v>591</v>
      </c>
      <c r="B583" s="10">
        <v>16804237478</v>
      </c>
      <c r="C583" s="11">
        <v>24951</v>
      </c>
      <c r="D583" s="12">
        <v>370300</v>
      </c>
    </row>
    <row r="584" spans="1:4" x14ac:dyDescent="0.2">
      <c r="A584" s="1" t="s">
        <v>590</v>
      </c>
      <c r="B584" s="10">
        <v>28907246116</v>
      </c>
      <c r="C584" s="11">
        <v>32713</v>
      </c>
      <c r="D584" s="12">
        <v>372600</v>
      </c>
    </row>
    <row r="585" spans="1:4" x14ac:dyDescent="0.2">
      <c r="A585" s="1" t="s">
        <v>589</v>
      </c>
      <c r="B585" s="10">
        <v>23809272307</v>
      </c>
      <c r="C585" s="11">
        <v>14150</v>
      </c>
      <c r="D585" s="12">
        <v>346150</v>
      </c>
    </row>
    <row r="586" spans="1:4" x14ac:dyDescent="0.2">
      <c r="A586" s="1" t="s">
        <v>588</v>
      </c>
      <c r="B586" s="10">
        <v>27205031795</v>
      </c>
      <c r="C586" s="11">
        <v>26422</v>
      </c>
      <c r="D586" s="12">
        <v>210450</v>
      </c>
    </row>
    <row r="587" spans="1:4" x14ac:dyDescent="0.2">
      <c r="A587" s="1" t="s">
        <v>587</v>
      </c>
      <c r="B587" s="10">
        <v>15609195586</v>
      </c>
      <c r="C587" s="11">
        <v>20717</v>
      </c>
      <c r="D587" s="12">
        <v>317400</v>
      </c>
    </row>
    <row r="588" spans="1:4" x14ac:dyDescent="0.2">
      <c r="A588" s="1" t="s">
        <v>586</v>
      </c>
      <c r="B588" s="10">
        <v>25903199581</v>
      </c>
      <c r="C588" s="11">
        <v>21628</v>
      </c>
      <c r="D588" s="12">
        <v>389850</v>
      </c>
    </row>
    <row r="589" spans="1:4" x14ac:dyDescent="0.2">
      <c r="A589" s="1" t="s">
        <v>585</v>
      </c>
      <c r="B589" s="10">
        <v>12106084728</v>
      </c>
      <c r="C589" s="11">
        <v>7830</v>
      </c>
      <c r="D589" s="12">
        <v>148350</v>
      </c>
    </row>
    <row r="590" spans="1:4" x14ac:dyDescent="0.2">
      <c r="A590" s="1" t="s">
        <v>584</v>
      </c>
      <c r="B590" s="10">
        <v>12505233022</v>
      </c>
      <c r="C590" s="11">
        <v>9275</v>
      </c>
      <c r="D590" s="12">
        <v>154100</v>
      </c>
    </row>
    <row r="591" spans="1:4" x14ac:dyDescent="0.2">
      <c r="A591" s="1" t="s">
        <v>583</v>
      </c>
      <c r="B591" s="10">
        <v>27503084311</v>
      </c>
      <c r="C591" s="11">
        <v>27461</v>
      </c>
      <c r="D591" s="12">
        <v>140300</v>
      </c>
    </row>
    <row r="592" spans="1:4" x14ac:dyDescent="0.2">
      <c r="A592" s="1" t="s">
        <v>582</v>
      </c>
      <c r="B592" s="10">
        <v>13012211280</v>
      </c>
      <c r="C592" s="11">
        <v>11313</v>
      </c>
      <c r="D592" s="12">
        <v>307050</v>
      </c>
    </row>
    <row r="593" spans="1:4" x14ac:dyDescent="0.2">
      <c r="A593" s="1" t="s">
        <v>581</v>
      </c>
      <c r="B593" s="10">
        <v>17607059797</v>
      </c>
      <c r="C593" s="11">
        <v>27946</v>
      </c>
      <c r="D593" s="12">
        <v>338100</v>
      </c>
    </row>
    <row r="594" spans="1:4" x14ac:dyDescent="0.2">
      <c r="A594" s="1" t="s">
        <v>580</v>
      </c>
      <c r="B594" s="10">
        <v>25703038274</v>
      </c>
      <c r="C594" s="11">
        <v>20882</v>
      </c>
      <c r="D594" s="12">
        <v>278300</v>
      </c>
    </row>
    <row r="595" spans="1:4" x14ac:dyDescent="0.2">
      <c r="A595" s="1" t="s">
        <v>579</v>
      </c>
      <c r="B595" s="10">
        <v>14803058861</v>
      </c>
      <c r="C595" s="11">
        <v>17597</v>
      </c>
      <c r="D595" s="12">
        <v>359950</v>
      </c>
    </row>
    <row r="596" spans="1:4" x14ac:dyDescent="0.2">
      <c r="A596" s="1" t="s">
        <v>578</v>
      </c>
      <c r="B596" s="10">
        <v>24207154825</v>
      </c>
      <c r="C596" s="11">
        <v>15537</v>
      </c>
      <c r="D596" s="12">
        <v>133400</v>
      </c>
    </row>
    <row r="597" spans="1:4" x14ac:dyDescent="0.2">
      <c r="A597" s="1" t="s">
        <v>577</v>
      </c>
      <c r="B597" s="10">
        <v>13604025019</v>
      </c>
      <c r="C597" s="11">
        <v>13242</v>
      </c>
      <c r="D597" s="12">
        <v>163300</v>
      </c>
    </row>
    <row r="598" spans="1:4" x14ac:dyDescent="0.2">
      <c r="A598" s="1" t="s">
        <v>576</v>
      </c>
      <c r="B598" s="10">
        <v>15707111415</v>
      </c>
      <c r="C598" s="11">
        <v>21012</v>
      </c>
      <c r="D598" s="12">
        <v>281750</v>
      </c>
    </row>
    <row r="599" spans="1:4" x14ac:dyDescent="0.2">
      <c r="A599" s="1" t="s">
        <v>575</v>
      </c>
      <c r="B599" s="10">
        <v>13912111383</v>
      </c>
      <c r="C599" s="11">
        <v>14590</v>
      </c>
      <c r="D599" s="12">
        <v>197800</v>
      </c>
    </row>
    <row r="600" spans="1:4" x14ac:dyDescent="0.2">
      <c r="A600" s="1" t="s">
        <v>574</v>
      </c>
      <c r="B600" s="10">
        <v>26312166299</v>
      </c>
      <c r="C600" s="11">
        <v>23361</v>
      </c>
      <c r="D600" s="12">
        <v>129950</v>
      </c>
    </row>
    <row r="601" spans="1:4" x14ac:dyDescent="0.2">
      <c r="A601" s="1" t="s">
        <v>573</v>
      </c>
      <c r="B601" s="10">
        <v>13908106918</v>
      </c>
      <c r="C601" s="11">
        <v>14467</v>
      </c>
      <c r="D601" s="12">
        <v>334650</v>
      </c>
    </row>
    <row r="602" spans="1:4" x14ac:dyDescent="0.2">
      <c r="A602" s="1" t="s">
        <v>572</v>
      </c>
      <c r="B602" s="10">
        <v>27606269008</v>
      </c>
      <c r="C602" s="11">
        <v>27937</v>
      </c>
      <c r="D602" s="12">
        <v>391000</v>
      </c>
    </row>
    <row r="603" spans="1:4" x14ac:dyDescent="0.2">
      <c r="A603" s="1" t="s">
        <v>571</v>
      </c>
      <c r="B603" s="10">
        <v>18505263047</v>
      </c>
      <c r="C603" s="11">
        <v>31193</v>
      </c>
      <c r="D603" s="12">
        <v>123050</v>
      </c>
    </row>
    <row r="604" spans="1:4" x14ac:dyDescent="0.2">
      <c r="A604" s="1" t="s">
        <v>570</v>
      </c>
      <c r="B604" s="10">
        <v>26511203678</v>
      </c>
      <c r="C604" s="11">
        <v>24066</v>
      </c>
      <c r="D604" s="12">
        <v>156400</v>
      </c>
    </row>
    <row r="605" spans="1:4" x14ac:dyDescent="0.2">
      <c r="A605" s="1" t="s">
        <v>569</v>
      </c>
      <c r="B605" s="10">
        <v>23001192530</v>
      </c>
      <c r="C605" s="11">
        <v>10977</v>
      </c>
      <c r="D605" s="12">
        <v>317400</v>
      </c>
    </row>
    <row r="606" spans="1:4" x14ac:dyDescent="0.2">
      <c r="A606" s="1" t="s">
        <v>568</v>
      </c>
      <c r="B606" s="10">
        <v>12701268334</v>
      </c>
      <c r="C606" s="11">
        <v>9888</v>
      </c>
      <c r="D606" s="12">
        <v>393300</v>
      </c>
    </row>
    <row r="607" spans="1:4" x14ac:dyDescent="0.2">
      <c r="A607" s="1" t="s">
        <v>567</v>
      </c>
      <c r="B607" s="10">
        <v>16403098681</v>
      </c>
      <c r="C607" s="11">
        <v>23445</v>
      </c>
      <c r="D607" s="12">
        <v>381800</v>
      </c>
    </row>
    <row r="608" spans="1:4" x14ac:dyDescent="0.2">
      <c r="A608" s="1" t="s">
        <v>566</v>
      </c>
      <c r="B608" s="10">
        <v>12902221681</v>
      </c>
      <c r="C608" s="11">
        <v>10646</v>
      </c>
      <c r="D608" s="12">
        <v>345000</v>
      </c>
    </row>
    <row r="609" spans="1:4" x14ac:dyDescent="0.2">
      <c r="A609" s="1" t="s">
        <v>565</v>
      </c>
      <c r="B609" s="10">
        <v>23902046801</v>
      </c>
      <c r="C609" s="11">
        <v>14280</v>
      </c>
      <c r="D609" s="12">
        <v>261050</v>
      </c>
    </row>
    <row r="610" spans="1:4" x14ac:dyDescent="0.2">
      <c r="A610" s="1" t="s">
        <v>564</v>
      </c>
      <c r="B610" s="10">
        <v>13312131457</v>
      </c>
      <c r="C610" s="11">
        <v>12401</v>
      </c>
      <c r="D610" s="12">
        <v>386400</v>
      </c>
    </row>
    <row r="611" spans="1:4" x14ac:dyDescent="0.2">
      <c r="A611" s="1" t="s">
        <v>563</v>
      </c>
      <c r="B611" s="10">
        <v>16201246592</v>
      </c>
      <c r="C611" s="11">
        <v>22670</v>
      </c>
      <c r="D611" s="12">
        <v>132250</v>
      </c>
    </row>
    <row r="612" spans="1:4" x14ac:dyDescent="0.2">
      <c r="A612" s="1" t="s">
        <v>562</v>
      </c>
      <c r="B612" s="10">
        <v>17010109417</v>
      </c>
      <c r="C612" s="11">
        <v>25851</v>
      </c>
      <c r="D612" s="12">
        <v>292100</v>
      </c>
    </row>
    <row r="613" spans="1:4" x14ac:dyDescent="0.2">
      <c r="A613" s="1" t="s">
        <v>561</v>
      </c>
      <c r="B613" s="10">
        <v>17702248452</v>
      </c>
      <c r="C613" s="11">
        <v>28180</v>
      </c>
      <c r="D613" s="12">
        <v>178250</v>
      </c>
    </row>
    <row r="614" spans="1:4" x14ac:dyDescent="0.2">
      <c r="A614" s="1" t="s">
        <v>560</v>
      </c>
      <c r="B614" s="10">
        <v>12609086463</v>
      </c>
      <c r="C614" s="11">
        <v>9748</v>
      </c>
      <c r="D614" s="12">
        <v>373750</v>
      </c>
    </row>
    <row r="615" spans="1:4" x14ac:dyDescent="0.2">
      <c r="A615" s="1" t="s">
        <v>559</v>
      </c>
      <c r="B615" s="10">
        <v>24912196050</v>
      </c>
      <c r="C615" s="11">
        <v>18251</v>
      </c>
      <c r="D615" s="12">
        <v>238050</v>
      </c>
    </row>
    <row r="616" spans="1:4" x14ac:dyDescent="0.2">
      <c r="A616" s="1" t="s">
        <v>558</v>
      </c>
      <c r="B616" s="10">
        <v>27207156906</v>
      </c>
      <c r="C616" s="11">
        <v>26495</v>
      </c>
      <c r="D616" s="12">
        <v>131100</v>
      </c>
    </row>
    <row r="617" spans="1:4" x14ac:dyDescent="0.2">
      <c r="A617" s="1" t="s">
        <v>557</v>
      </c>
      <c r="B617" s="10">
        <v>18508196980</v>
      </c>
      <c r="C617" s="11">
        <v>31278</v>
      </c>
      <c r="D617" s="12">
        <v>392150</v>
      </c>
    </row>
    <row r="618" spans="1:4" x14ac:dyDescent="0.2">
      <c r="A618" s="1" t="s">
        <v>556</v>
      </c>
      <c r="B618" s="10">
        <v>25210107836</v>
      </c>
      <c r="C618" s="11">
        <v>19277</v>
      </c>
      <c r="D618" s="12">
        <v>189750</v>
      </c>
    </row>
    <row r="619" spans="1:4" x14ac:dyDescent="0.2">
      <c r="A619" s="1" t="s">
        <v>555</v>
      </c>
      <c r="B619" s="10">
        <v>27510208577</v>
      </c>
      <c r="C619" s="11">
        <v>27687</v>
      </c>
      <c r="D619" s="12">
        <v>302450</v>
      </c>
    </row>
    <row r="620" spans="1:4" x14ac:dyDescent="0.2">
      <c r="A620" s="1" t="s">
        <v>554</v>
      </c>
      <c r="B620" s="10">
        <v>27502136006</v>
      </c>
      <c r="C620" s="11">
        <v>27438</v>
      </c>
      <c r="D620" s="12">
        <v>134550</v>
      </c>
    </row>
    <row r="621" spans="1:4" x14ac:dyDescent="0.2">
      <c r="A621" s="1" t="s">
        <v>553</v>
      </c>
      <c r="B621" s="10">
        <v>25901017042</v>
      </c>
      <c r="C621" s="11">
        <v>21551</v>
      </c>
      <c r="D621" s="12">
        <v>209300</v>
      </c>
    </row>
    <row r="622" spans="1:4" x14ac:dyDescent="0.2">
      <c r="A622" s="1" t="s">
        <v>552</v>
      </c>
      <c r="B622" s="10">
        <v>12405284203</v>
      </c>
      <c r="C622" s="11">
        <v>8915</v>
      </c>
      <c r="D622" s="12">
        <v>194350</v>
      </c>
    </row>
    <row r="623" spans="1:4" x14ac:dyDescent="0.2">
      <c r="A623" s="1" t="s">
        <v>551</v>
      </c>
      <c r="B623" s="10">
        <v>14109014465</v>
      </c>
      <c r="C623" s="11">
        <v>15220</v>
      </c>
      <c r="D623" s="12">
        <v>121900</v>
      </c>
    </row>
    <row r="624" spans="1:4" x14ac:dyDescent="0.2">
      <c r="A624" s="1" t="s">
        <v>550</v>
      </c>
      <c r="B624" s="10">
        <v>23803205767</v>
      </c>
      <c r="C624" s="11">
        <v>13959</v>
      </c>
      <c r="D624" s="12">
        <v>348450</v>
      </c>
    </row>
    <row r="625" spans="1:4" x14ac:dyDescent="0.2">
      <c r="A625" s="1" t="s">
        <v>549</v>
      </c>
      <c r="B625" s="10">
        <v>13907234101</v>
      </c>
      <c r="C625" s="11">
        <v>14449</v>
      </c>
      <c r="D625" s="12">
        <v>288650</v>
      </c>
    </row>
    <row r="626" spans="1:4" x14ac:dyDescent="0.2">
      <c r="A626" s="1" t="s">
        <v>548</v>
      </c>
      <c r="B626" s="10">
        <v>18401201726</v>
      </c>
      <c r="C626" s="11">
        <v>30701</v>
      </c>
      <c r="D626" s="12">
        <v>190900</v>
      </c>
    </row>
    <row r="627" spans="1:4" x14ac:dyDescent="0.2">
      <c r="A627" s="1" t="s">
        <v>547</v>
      </c>
      <c r="B627" s="10">
        <v>12004184016</v>
      </c>
      <c r="C627" s="11">
        <v>7414</v>
      </c>
      <c r="D627" s="12">
        <v>184000</v>
      </c>
    </row>
    <row r="628" spans="1:4" x14ac:dyDescent="0.2">
      <c r="A628" s="1" t="s">
        <v>546</v>
      </c>
      <c r="B628" s="10">
        <v>15206233741</v>
      </c>
      <c r="C628" s="11">
        <v>19168</v>
      </c>
      <c r="D628" s="12">
        <v>147200</v>
      </c>
    </row>
    <row r="629" spans="1:4" x14ac:dyDescent="0.2">
      <c r="A629" s="1" t="s">
        <v>545</v>
      </c>
      <c r="B629" s="10">
        <v>14005123046</v>
      </c>
      <c r="C629" s="11">
        <v>14743</v>
      </c>
      <c r="D629" s="12">
        <v>218500</v>
      </c>
    </row>
    <row r="630" spans="1:4" x14ac:dyDescent="0.2">
      <c r="A630" s="1" t="s">
        <v>544</v>
      </c>
      <c r="B630" s="10">
        <v>26410141965</v>
      </c>
      <c r="C630" s="11">
        <v>23664</v>
      </c>
      <c r="D630" s="12">
        <v>363400</v>
      </c>
    </row>
    <row r="631" spans="1:4" x14ac:dyDescent="0.2">
      <c r="A631" s="1" t="s">
        <v>543</v>
      </c>
      <c r="B631" s="10">
        <v>28906097667</v>
      </c>
      <c r="C631" s="11">
        <v>32668</v>
      </c>
      <c r="D631" s="12">
        <v>401350</v>
      </c>
    </row>
    <row r="632" spans="1:4" x14ac:dyDescent="0.2">
      <c r="A632" s="1" t="s">
        <v>542</v>
      </c>
      <c r="B632" s="10">
        <v>27612075501</v>
      </c>
      <c r="C632" s="11">
        <v>28101</v>
      </c>
      <c r="D632" s="12">
        <v>216200</v>
      </c>
    </row>
    <row r="633" spans="1:4" x14ac:dyDescent="0.2">
      <c r="A633" s="1" t="s">
        <v>541</v>
      </c>
      <c r="B633" s="10">
        <v>14912182820</v>
      </c>
      <c r="C633" s="11">
        <v>18250</v>
      </c>
      <c r="D633" s="12">
        <v>116150</v>
      </c>
    </row>
    <row r="634" spans="1:4" x14ac:dyDescent="0.2">
      <c r="A634" s="1" t="s">
        <v>540</v>
      </c>
      <c r="B634" s="10">
        <v>17702267196</v>
      </c>
      <c r="C634" s="11">
        <v>28182</v>
      </c>
      <c r="D634" s="12">
        <v>354200</v>
      </c>
    </row>
    <row r="635" spans="1:4" x14ac:dyDescent="0.2">
      <c r="A635" s="1" t="s">
        <v>539</v>
      </c>
      <c r="B635" s="10">
        <v>12202052562</v>
      </c>
      <c r="C635" s="11">
        <v>8072</v>
      </c>
      <c r="D635" s="12">
        <v>241500</v>
      </c>
    </row>
    <row r="636" spans="1:4" x14ac:dyDescent="0.2">
      <c r="A636" s="1" t="s">
        <v>538</v>
      </c>
      <c r="B636" s="10">
        <v>16209033281</v>
      </c>
      <c r="C636" s="11">
        <v>22892</v>
      </c>
      <c r="D636" s="12">
        <v>179400</v>
      </c>
    </row>
    <row r="637" spans="1:4" x14ac:dyDescent="0.2">
      <c r="A637" s="1" t="s">
        <v>537</v>
      </c>
      <c r="B637" s="10">
        <v>28812151192</v>
      </c>
      <c r="C637" s="11">
        <v>32492</v>
      </c>
      <c r="D637" s="12">
        <v>162150</v>
      </c>
    </row>
    <row r="638" spans="1:4" x14ac:dyDescent="0.2">
      <c r="A638" s="1" t="s">
        <v>536</v>
      </c>
      <c r="B638" s="10">
        <v>25901283545</v>
      </c>
      <c r="C638" s="11">
        <v>21578</v>
      </c>
      <c r="D638" s="12">
        <v>116150</v>
      </c>
    </row>
    <row r="639" spans="1:4" x14ac:dyDescent="0.2">
      <c r="A639" s="1" t="s">
        <v>535</v>
      </c>
      <c r="B639" s="10">
        <v>17903175786</v>
      </c>
      <c r="C639" s="11">
        <v>28931</v>
      </c>
      <c r="D639" s="12">
        <v>290950</v>
      </c>
    </row>
    <row r="640" spans="1:4" x14ac:dyDescent="0.2">
      <c r="A640" s="1" t="s">
        <v>534</v>
      </c>
      <c r="B640" s="10">
        <v>24009078839</v>
      </c>
      <c r="C640" s="11">
        <v>14861</v>
      </c>
      <c r="D640" s="12">
        <v>208150</v>
      </c>
    </row>
    <row r="641" spans="1:4" x14ac:dyDescent="0.2">
      <c r="A641" s="1" t="s">
        <v>533</v>
      </c>
      <c r="B641" s="10">
        <v>13512083463</v>
      </c>
      <c r="C641" s="11">
        <v>13126</v>
      </c>
      <c r="D641" s="12">
        <v>369150</v>
      </c>
    </row>
    <row r="642" spans="1:4" x14ac:dyDescent="0.2">
      <c r="A642" s="1" t="s">
        <v>532</v>
      </c>
      <c r="B642" s="10">
        <v>16207273365</v>
      </c>
      <c r="C642" s="11">
        <v>22854</v>
      </c>
      <c r="D642" s="12">
        <v>355350</v>
      </c>
    </row>
    <row r="643" spans="1:4" x14ac:dyDescent="0.2">
      <c r="A643" s="1" t="s">
        <v>531</v>
      </c>
      <c r="B643" s="10">
        <v>19001241255</v>
      </c>
      <c r="C643" s="11">
        <v>32897</v>
      </c>
      <c r="D643" s="12">
        <v>124200</v>
      </c>
    </row>
    <row r="644" spans="1:4" x14ac:dyDescent="0.2">
      <c r="A644" s="1" t="s">
        <v>530</v>
      </c>
      <c r="B644" s="10">
        <v>25208185030</v>
      </c>
      <c r="C644" s="11">
        <v>19224</v>
      </c>
      <c r="D644" s="12">
        <v>185150</v>
      </c>
    </row>
    <row r="645" spans="1:4" x14ac:dyDescent="0.2">
      <c r="A645" s="1" t="s">
        <v>529</v>
      </c>
      <c r="B645" s="10">
        <v>17203167316</v>
      </c>
      <c r="C645" s="11">
        <v>26374</v>
      </c>
      <c r="D645" s="12">
        <v>305900</v>
      </c>
    </row>
    <row r="646" spans="1:4" x14ac:dyDescent="0.2">
      <c r="A646" s="1" t="s">
        <v>528</v>
      </c>
      <c r="B646" s="10">
        <v>12109157475</v>
      </c>
      <c r="C646" s="11">
        <v>7929</v>
      </c>
      <c r="D646" s="12">
        <v>192050</v>
      </c>
    </row>
    <row r="647" spans="1:4" x14ac:dyDescent="0.2">
      <c r="A647" s="1" t="s">
        <v>527</v>
      </c>
      <c r="B647" s="10">
        <v>24909147715</v>
      </c>
      <c r="C647" s="11">
        <v>18155</v>
      </c>
      <c r="D647" s="12">
        <v>189750</v>
      </c>
    </row>
    <row r="648" spans="1:4" x14ac:dyDescent="0.2">
      <c r="A648" s="1" t="s">
        <v>526</v>
      </c>
      <c r="B648" s="10">
        <v>12404055933</v>
      </c>
      <c r="C648" s="11">
        <v>8862</v>
      </c>
      <c r="D648" s="12">
        <v>296700</v>
      </c>
    </row>
    <row r="649" spans="1:4" x14ac:dyDescent="0.2">
      <c r="A649" s="1" t="s">
        <v>525</v>
      </c>
      <c r="B649" s="10">
        <v>12204186431</v>
      </c>
      <c r="C649" s="11">
        <v>8144</v>
      </c>
      <c r="D649" s="12">
        <v>353050</v>
      </c>
    </row>
    <row r="650" spans="1:4" x14ac:dyDescent="0.2">
      <c r="A650" s="1" t="s">
        <v>524</v>
      </c>
      <c r="B650" s="10">
        <v>12209022402</v>
      </c>
      <c r="C650" s="11">
        <v>8281</v>
      </c>
      <c r="D650" s="12">
        <v>299000</v>
      </c>
    </row>
    <row r="651" spans="1:4" x14ac:dyDescent="0.2">
      <c r="A651" s="1" t="s">
        <v>523</v>
      </c>
      <c r="B651" s="10">
        <v>17309116203</v>
      </c>
      <c r="C651" s="11">
        <v>26918</v>
      </c>
      <c r="D651" s="12">
        <v>175950</v>
      </c>
    </row>
    <row r="652" spans="1:4" x14ac:dyDescent="0.2">
      <c r="A652" s="1" t="s">
        <v>522</v>
      </c>
      <c r="B652" s="10">
        <v>26203045617</v>
      </c>
      <c r="C652" s="11">
        <v>22709</v>
      </c>
      <c r="D652" s="12">
        <v>326600</v>
      </c>
    </row>
    <row r="653" spans="1:4" x14ac:dyDescent="0.2">
      <c r="A653" s="1" t="s">
        <v>521</v>
      </c>
      <c r="B653" s="10">
        <v>26812212196</v>
      </c>
      <c r="C653" s="11">
        <v>25193</v>
      </c>
      <c r="D653" s="12">
        <v>230000</v>
      </c>
    </row>
    <row r="654" spans="1:4" x14ac:dyDescent="0.2">
      <c r="A654" s="1" t="s">
        <v>520</v>
      </c>
      <c r="B654" s="10">
        <v>18406077972</v>
      </c>
      <c r="C654" s="11">
        <v>30840</v>
      </c>
      <c r="D654" s="12">
        <v>215050</v>
      </c>
    </row>
    <row r="655" spans="1:4" x14ac:dyDescent="0.2">
      <c r="A655" s="1" t="s">
        <v>519</v>
      </c>
      <c r="B655" s="10">
        <v>23409184996</v>
      </c>
      <c r="C655" s="11">
        <v>12680</v>
      </c>
      <c r="D655" s="12">
        <v>374900</v>
      </c>
    </row>
    <row r="656" spans="1:4" x14ac:dyDescent="0.2">
      <c r="A656" s="1" t="s">
        <v>518</v>
      </c>
      <c r="B656" s="10">
        <v>18408128705</v>
      </c>
      <c r="C656" s="11">
        <v>30906</v>
      </c>
      <c r="D656" s="12">
        <v>343850</v>
      </c>
    </row>
    <row r="657" spans="1:4" x14ac:dyDescent="0.2">
      <c r="A657" s="1" t="s">
        <v>517</v>
      </c>
      <c r="B657" s="10">
        <v>17707241605</v>
      </c>
      <c r="C657" s="11">
        <v>28330</v>
      </c>
      <c r="D657" s="12">
        <v>238050</v>
      </c>
    </row>
    <row r="658" spans="1:4" x14ac:dyDescent="0.2">
      <c r="A658" s="1" t="s">
        <v>516</v>
      </c>
      <c r="B658" s="10">
        <v>13704135719</v>
      </c>
      <c r="C658" s="11">
        <v>13618</v>
      </c>
      <c r="D658" s="12">
        <v>143750</v>
      </c>
    </row>
    <row r="659" spans="1:4" x14ac:dyDescent="0.2">
      <c r="A659" s="1" t="s">
        <v>223</v>
      </c>
      <c r="B659" s="10">
        <v>17912283146</v>
      </c>
      <c r="C659" s="11">
        <v>29217</v>
      </c>
      <c r="D659" s="12">
        <v>151800</v>
      </c>
    </row>
    <row r="660" spans="1:4" x14ac:dyDescent="0.2">
      <c r="A660" s="1" t="s">
        <v>515</v>
      </c>
      <c r="B660" s="10">
        <v>13308111182</v>
      </c>
      <c r="C660" s="11">
        <v>12277</v>
      </c>
      <c r="D660" s="12">
        <v>373750</v>
      </c>
    </row>
    <row r="661" spans="1:4" x14ac:dyDescent="0.2">
      <c r="A661" s="1" t="s">
        <v>514</v>
      </c>
      <c r="B661" s="10">
        <v>22607026639</v>
      </c>
      <c r="C661" s="11">
        <v>9680</v>
      </c>
      <c r="D661" s="12">
        <v>200100</v>
      </c>
    </row>
    <row r="662" spans="1:4" x14ac:dyDescent="0.2">
      <c r="A662" s="1" t="s">
        <v>513</v>
      </c>
      <c r="B662" s="10">
        <v>24207032996</v>
      </c>
      <c r="C662" s="11">
        <v>15525</v>
      </c>
      <c r="D662" s="12">
        <v>368000</v>
      </c>
    </row>
    <row r="663" spans="1:4" x14ac:dyDescent="0.2">
      <c r="A663" s="1" t="s">
        <v>512</v>
      </c>
      <c r="B663" s="10">
        <v>15112091869</v>
      </c>
      <c r="C663" s="11">
        <v>18971</v>
      </c>
      <c r="D663" s="12">
        <v>309350</v>
      </c>
    </row>
    <row r="664" spans="1:4" x14ac:dyDescent="0.2">
      <c r="A664" s="1" t="s">
        <v>202</v>
      </c>
      <c r="B664" s="10">
        <v>12811016733</v>
      </c>
      <c r="C664" s="11">
        <v>10533</v>
      </c>
      <c r="D664" s="12">
        <v>120750</v>
      </c>
    </row>
    <row r="665" spans="1:4" x14ac:dyDescent="0.2">
      <c r="A665" s="1" t="s">
        <v>511</v>
      </c>
      <c r="B665" s="10">
        <v>12807155164</v>
      </c>
      <c r="C665" s="11">
        <v>10424</v>
      </c>
      <c r="D665" s="12">
        <v>246100</v>
      </c>
    </row>
    <row r="666" spans="1:4" x14ac:dyDescent="0.2">
      <c r="A666" s="1" t="s">
        <v>510</v>
      </c>
      <c r="B666" s="10">
        <v>16812078929</v>
      </c>
      <c r="C666" s="11">
        <v>25179</v>
      </c>
      <c r="D666" s="12">
        <v>364550</v>
      </c>
    </row>
    <row r="667" spans="1:4" x14ac:dyDescent="0.2">
      <c r="A667" s="1" t="s">
        <v>509</v>
      </c>
      <c r="B667" s="10">
        <v>17503245504</v>
      </c>
      <c r="C667" s="11">
        <v>27477</v>
      </c>
      <c r="D667" s="12">
        <v>201250</v>
      </c>
    </row>
    <row r="668" spans="1:4" x14ac:dyDescent="0.2">
      <c r="A668" s="1" t="s">
        <v>508</v>
      </c>
      <c r="B668" s="10">
        <v>17103081961</v>
      </c>
      <c r="C668" s="11">
        <v>26000</v>
      </c>
      <c r="D668" s="12">
        <v>353050</v>
      </c>
    </row>
    <row r="669" spans="1:4" x14ac:dyDescent="0.2">
      <c r="A669" s="1" t="s">
        <v>507</v>
      </c>
      <c r="B669" s="10">
        <v>15710162818</v>
      </c>
      <c r="C669" s="11">
        <v>21109</v>
      </c>
      <c r="D669" s="12">
        <v>242650</v>
      </c>
    </row>
    <row r="670" spans="1:4" x14ac:dyDescent="0.2">
      <c r="A670" s="1" t="s">
        <v>506</v>
      </c>
      <c r="B670" s="10">
        <v>28301027063</v>
      </c>
      <c r="C670" s="11">
        <v>30318</v>
      </c>
      <c r="D670" s="12">
        <v>288650</v>
      </c>
    </row>
    <row r="671" spans="1:4" x14ac:dyDescent="0.2">
      <c r="A671" s="1" t="s">
        <v>505</v>
      </c>
      <c r="B671" s="10">
        <v>25106215115</v>
      </c>
      <c r="C671" s="11">
        <v>18800</v>
      </c>
      <c r="D671" s="12">
        <v>299000</v>
      </c>
    </row>
    <row r="672" spans="1:4" x14ac:dyDescent="0.2">
      <c r="A672" s="1" t="s">
        <v>504</v>
      </c>
      <c r="B672" s="10">
        <v>23009166707</v>
      </c>
      <c r="C672" s="11">
        <v>11217</v>
      </c>
      <c r="D672" s="12">
        <v>324300</v>
      </c>
    </row>
    <row r="673" spans="1:4" x14ac:dyDescent="0.2">
      <c r="A673" s="1" t="s">
        <v>503</v>
      </c>
      <c r="B673" s="10">
        <v>13504066270</v>
      </c>
      <c r="C673" s="11">
        <v>12880</v>
      </c>
      <c r="D673" s="12">
        <v>149500</v>
      </c>
    </row>
    <row r="674" spans="1:4" x14ac:dyDescent="0.2">
      <c r="A674" s="1" t="s">
        <v>502</v>
      </c>
      <c r="B674" s="10">
        <v>12408151176</v>
      </c>
      <c r="C674" s="11">
        <v>8994</v>
      </c>
      <c r="D674" s="12">
        <v>400200</v>
      </c>
    </row>
    <row r="675" spans="1:4" x14ac:dyDescent="0.2">
      <c r="A675" s="1" t="s">
        <v>501</v>
      </c>
      <c r="B675" s="10">
        <v>14211121989</v>
      </c>
      <c r="C675" s="11">
        <v>15657</v>
      </c>
      <c r="D675" s="12">
        <v>346150</v>
      </c>
    </row>
    <row r="676" spans="1:4" x14ac:dyDescent="0.2">
      <c r="A676" s="1" t="s">
        <v>500</v>
      </c>
      <c r="B676" s="10">
        <v>14406041777</v>
      </c>
      <c r="C676" s="11">
        <v>16227</v>
      </c>
      <c r="D676" s="12">
        <v>179400</v>
      </c>
    </row>
    <row r="677" spans="1:4" x14ac:dyDescent="0.2">
      <c r="A677" s="1" t="s">
        <v>499</v>
      </c>
      <c r="B677" s="10">
        <v>13305169343</v>
      </c>
      <c r="C677" s="11">
        <v>12190</v>
      </c>
      <c r="D677" s="12">
        <v>133400</v>
      </c>
    </row>
    <row r="678" spans="1:4" x14ac:dyDescent="0.2">
      <c r="A678" s="1" t="s">
        <v>498</v>
      </c>
      <c r="B678" s="10">
        <v>18212204888</v>
      </c>
      <c r="C678" s="11">
        <v>30305</v>
      </c>
      <c r="D678" s="12">
        <v>201250</v>
      </c>
    </row>
    <row r="679" spans="1:4" x14ac:dyDescent="0.2">
      <c r="A679" s="1" t="s">
        <v>497</v>
      </c>
      <c r="B679" s="10">
        <v>17202113056</v>
      </c>
      <c r="C679" s="11">
        <v>26340</v>
      </c>
      <c r="D679" s="12">
        <v>192050</v>
      </c>
    </row>
    <row r="680" spans="1:4" x14ac:dyDescent="0.2">
      <c r="A680" s="1" t="s">
        <v>496</v>
      </c>
      <c r="B680" s="10">
        <v>25205085408</v>
      </c>
      <c r="C680" s="11">
        <v>19122</v>
      </c>
      <c r="D680" s="12">
        <v>169050</v>
      </c>
    </row>
    <row r="681" spans="1:4" x14ac:dyDescent="0.2">
      <c r="A681" s="1" t="s">
        <v>495</v>
      </c>
      <c r="B681" s="10">
        <v>16302097571</v>
      </c>
      <c r="C681" s="11">
        <v>23051</v>
      </c>
      <c r="D681" s="12">
        <v>282900</v>
      </c>
    </row>
    <row r="682" spans="1:4" x14ac:dyDescent="0.2">
      <c r="A682" s="1" t="s">
        <v>494</v>
      </c>
      <c r="B682" s="10">
        <v>17503071177</v>
      </c>
      <c r="C682" s="11">
        <v>27460</v>
      </c>
      <c r="D682" s="12">
        <v>156400</v>
      </c>
    </row>
    <row r="683" spans="1:4" x14ac:dyDescent="0.2">
      <c r="A683" s="1" t="s">
        <v>493</v>
      </c>
      <c r="B683" s="10">
        <v>23306136531</v>
      </c>
      <c r="C683" s="11">
        <v>12218</v>
      </c>
      <c r="D683" s="12">
        <v>316250</v>
      </c>
    </row>
    <row r="684" spans="1:4" x14ac:dyDescent="0.2">
      <c r="A684" s="1" t="s">
        <v>492</v>
      </c>
      <c r="B684" s="10">
        <v>12607115739</v>
      </c>
      <c r="C684" s="11">
        <v>9689</v>
      </c>
      <c r="D684" s="12">
        <v>179400</v>
      </c>
    </row>
    <row r="685" spans="1:4" x14ac:dyDescent="0.2">
      <c r="A685" s="1" t="s">
        <v>491</v>
      </c>
      <c r="B685" s="10">
        <v>15109132189</v>
      </c>
      <c r="C685" s="11">
        <v>18884</v>
      </c>
      <c r="D685" s="12">
        <v>175950</v>
      </c>
    </row>
    <row r="686" spans="1:4" x14ac:dyDescent="0.2">
      <c r="A686" s="1" t="s">
        <v>490</v>
      </c>
      <c r="B686" s="10">
        <v>24211037566</v>
      </c>
      <c r="C686" s="11">
        <v>15648</v>
      </c>
      <c r="D686" s="12">
        <v>377200</v>
      </c>
    </row>
    <row r="687" spans="1:4" x14ac:dyDescent="0.2">
      <c r="A687" s="1" t="s">
        <v>489</v>
      </c>
      <c r="B687" s="10">
        <v>22603212924</v>
      </c>
      <c r="C687" s="11">
        <v>9577</v>
      </c>
      <c r="D687" s="12">
        <v>366850</v>
      </c>
    </row>
    <row r="688" spans="1:4" x14ac:dyDescent="0.2">
      <c r="A688" s="1" t="s">
        <v>488</v>
      </c>
      <c r="B688" s="10">
        <v>13006102975</v>
      </c>
      <c r="C688" s="11">
        <v>11119</v>
      </c>
      <c r="D688" s="12">
        <v>119600</v>
      </c>
    </row>
    <row r="689" spans="1:4" x14ac:dyDescent="0.2">
      <c r="A689" s="1" t="s">
        <v>487</v>
      </c>
      <c r="B689" s="10">
        <v>18310155009</v>
      </c>
      <c r="C689" s="11">
        <v>30604</v>
      </c>
      <c r="D689" s="12">
        <v>359950</v>
      </c>
    </row>
    <row r="690" spans="1:4" x14ac:dyDescent="0.2">
      <c r="A690" s="1" t="s">
        <v>486</v>
      </c>
      <c r="B690" s="10">
        <v>26406279219</v>
      </c>
      <c r="C690" s="11">
        <v>23555</v>
      </c>
      <c r="D690" s="12">
        <v>151800</v>
      </c>
    </row>
    <row r="691" spans="1:4" x14ac:dyDescent="0.2">
      <c r="A691" s="1" t="s">
        <v>485</v>
      </c>
      <c r="B691" s="10">
        <v>14104069154</v>
      </c>
      <c r="C691" s="11">
        <v>15072</v>
      </c>
      <c r="D691" s="12">
        <v>219650</v>
      </c>
    </row>
    <row r="692" spans="1:4" x14ac:dyDescent="0.2">
      <c r="A692" s="1" t="s">
        <v>484</v>
      </c>
      <c r="B692" s="10">
        <v>14604287067</v>
      </c>
      <c r="C692" s="11">
        <v>16920</v>
      </c>
      <c r="D692" s="12">
        <v>171350</v>
      </c>
    </row>
    <row r="693" spans="1:4" x14ac:dyDescent="0.2">
      <c r="A693" s="1" t="s">
        <v>483</v>
      </c>
      <c r="B693" s="10">
        <v>22207231862</v>
      </c>
      <c r="C693" s="11">
        <v>8240</v>
      </c>
      <c r="D693" s="12">
        <v>378350</v>
      </c>
    </row>
    <row r="694" spans="1:4" x14ac:dyDescent="0.2">
      <c r="A694" s="1" t="s">
        <v>482</v>
      </c>
      <c r="B694" s="10">
        <v>13207209993</v>
      </c>
      <c r="C694" s="11">
        <v>11890</v>
      </c>
      <c r="D694" s="12">
        <v>319700</v>
      </c>
    </row>
    <row r="695" spans="1:4" x14ac:dyDescent="0.2">
      <c r="A695" s="1" t="s">
        <v>481</v>
      </c>
      <c r="B695" s="10">
        <v>18811051404</v>
      </c>
      <c r="C695" s="11">
        <v>32452</v>
      </c>
      <c r="D695" s="12">
        <v>174800</v>
      </c>
    </row>
    <row r="696" spans="1:4" x14ac:dyDescent="0.2">
      <c r="A696" s="1" t="s">
        <v>480</v>
      </c>
      <c r="B696" s="10">
        <v>24911149664</v>
      </c>
      <c r="C696" s="11">
        <v>18216</v>
      </c>
      <c r="D696" s="12">
        <v>286350</v>
      </c>
    </row>
    <row r="697" spans="1:4" x14ac:dyDescent="0.2">
      <c r="A697" s="1" t="s">
        <v>479</v>
      </c>
      <c r="B697" s="10">
        <v>14506223816</v>
      </c>
      <c r="C697" s="11">
        <v>16610</v>
      </c>
      <c r="D697" s="12">
        <v>186300</v>
      </c>
    </row>
    <row r="698" spans="1:4" x14ac:dyDescent="0.2">
      <c r="A698" s="1" t="s">
        <v>478</v>
      </c>
      <c r="B698" s="10">
        <v>13005281328</v>
      </c>
      <c r="C698" s="11">
        <v>11106</v>
      </c>
      <c r="D698" s="12">
        <v>172500</v>
      </c>
    </row>
    <row r="699" spans="1:4" x14ac:dyDescent="0.2">
      <c r="A699" s="1" t="s">
        <v>477</v>
      </c>
      <c r="B699" s="10">
        <v>24802068014</v>
      </c>
      <c r="C699" s="11">
        <v>17569</v>
      </c>
      <c r="D699" s="12">
        <v>117300</v>
      </c>
    </row>
    <row r="700" spans="1:4" x14ac:dyDescent="0.2">
      <c r="A700" s="1" t="s">
        <v>476</v>
      </c>
      <c r="B700" s="10">
        <v>17110277449</v>
      </c>
      <c r="C700" s="11">
        <v>26233</v>
      </c>
      <c r="D700" s="12">
        <v>116150</v>
      </c>
    </row>
    <row r="701" spans="1:4" x14ac:dyDescent="0.2">
      <c r="A701" s="1" t="s">
        <v>475</v>
      </c>
      <c r="B701" s="10">
        <v>28310251835</v>
      </c>
      <c r="C701" s="11">
        <v>30614</v>
      </c>
      <c r="D701" s="12">
        <v>192050</v>
      </c>
    </row>
    <row r="702" spans="1:4" x14ac:dyDescent="0.2">
      <c r="A702" s="1" t="s">
        <v>474</v>
      </c>
      <c r="B702" s="10">
        <v>25112022818</v>
      </c>
      <c r="C702" s="11">
        <v>18964</v>
      </c>
      <c r="D702" s="12">
        <v>125350</v>
      </c>
    </row>
    <row r="703" spans="1:4" x14ac:dyDescent="0.2">
      <c r="A703" s="1" t="s">
        <v>473</v>
      </c>
      <c r="B703" s="10">
        <v>15909116723</v>
      </c>
      <c r="C703" s="11">
        <v>21804</v>
      </c>
      <c r="D703" s="12">
        <v>246100</v>
      </c>
    </row>
    <row r="704" spans="1:4" x14ac:dyDescent="0.2">
      <c r="A704" s="1" t="s">
        <v>472</v>
      </c>
      <c r="B704" s="10">
        <v>28403021368</v>
      </c>
      <c r="C704" s="11">
        <v>30743</v>
      </c>
      <c r="D704" s="12">
        <v>265650</v>
      </c>
    </row>
    <row r="705" spans="1:4" x14ac:dyDescent="0.2">
      <c r="A705" s="1" t="s">
        <v>471</v>
      </c>
      <c r="B705" s="10">
        <v>23207067310</v>
      </c>
      <c r="C705" s="11">
        <v>11876</v>
      </c>
      <c r="D705" s="12">
        <v>272550</v>
      </c>
    </row>
    <row r="706" spans="1:4" x14ac:dyDescent="0.2">
      <c r="A706" s="1" t="s">
        <v>470</v>
      </c>
      <c r="B706" s="10">
        <v>16703115111</v>
      </c>
      <c r="C706" s="11">
        <v>24542</v>
      </c>
      <c r="D706" s="12">
        <v>151800</v>
      </c>
    </row>
    <row r="707" spans="1:4" x14ac:dyDescent="0.2">
      <c r="A707" s="1" t="s">
        <v>469</v>
      </c>
      <c r="B707" s="10">
        <v>18007164983</v>
      </c>
      <c r="C707" s="11">
        <v>29418</v>
      </c>
      <c r="D707" s="12">
        <v>331200</v>
      </c>
    </row>
    <row r="708" spans="1:4" x14ac:dyDescent="0.2">
      <c r="A708" s="1" t="s">
        <v>468</v>
      </c>
      <c r="B708" s="10">
        <v>12105139979</v>
      </c>
      <c r="C708" s="11">
        <v>7804</v>
      </c>
      <c r="D708" s="12">
        <v>300150</v>
      </c>
    </row>
    <row r="709" spans="1:4" x14ac:dyDescent="0.2">
      <c r="A709" s="1" t="s">
        <v>467</v>
      </c>
      <c r="B709" s="10">
        <v>26311158472</v>
      </c>
      <c r="C709" s="11">
        <v>23330</v>
      </c>
      <c r="D709" s="12">
        <v>370300</v>
      </c>
    </row>
    <row r="710" spans="1:4" x14ac:dyDescent="0.2">
      <c r="A710" s="1" t="s">
        <v>466</v>
      </c>
      <c r="B710" s="10">
        <v>18307104969</v>
      </c>
      <c r="C710" s="11">
        <v>30507</v>
      </c>
      <c r="D710" s="12">
        <v>227700</v>
      </c>
    </row>
    <row r="711" spans="1:4" x14ac:dyDescent="0.2">
      <c r="A711" s="1" t="s">
        <v>465</v>
      </c>
      <c r="B711" s="10">
        <v>16403076067</v>
      </c>
      <c r="C711" s="11">
        <v>23443</v>
      </c>
      <c r="D711" s="12">
        <v>205850</v>
      </c>
    </row>
    <row r="712" spans="1:4" x14ac:dyDescent="0.2">
      <c r="A712" s="1" t="s">
        <v>464</v>
      </c>
      <c r="B712" s="10">
        <v>14411207326</v>
      </c>
      <c r="C712" s="11">
        <v>16396</v>
      </c>
      <c r="D712" s="12">
        <v>303600</v>
      </c>
    </row>
    <row r="713" spans="1:4" x14ac:dyDescent="0.2">
      <c r="A713" s="1" t="s">
        <v>463</v>
      </c>
      <c r="B713" s="10">
        <v>16102134739</v>
      </c>
      <c r="C713" s="11">
        <v>22325</v>
      </c>
      <c r="D713" s="12">
        <v>172500</v>
      </c>
    </row>
    <row r="714" spans="1:4" x14ac:dyDescent="0.2">
      <c r="A714" s="1" t="s">
        <v>462</v>
      </c>
      <c r="B714" s="10">
        <v>16809051211</v>
      </c>
      <c r="C714" s="11">
        <v>25086</v>
      </c>
      <c r="D714" s="12">
        <v>389850</v>
      </c>
    </row>
    <row r="715" spans="1:4" x14ac:dyDescent="0.2">
      <c r="A715" s="1" t="s">
        <v>461</v>
      </c>
      <c r="B715" s="10">
        <v>18807101390</v>
      </c>
      <c r="C715" s="11">
        <v>32334</v>
      </c>
      <c r="D715" s="12">
        <v>189750</v>
      </c>
    </row>
    <row r="716" spans="1:4" x14ac:dyDescent="0.2">
      <c r="A716" s="1" t="s">
        <v>460</v>
      </c>
      <c r="B716" s="10">
        <v>26506033132</v>
      </c>
      <c r="C716" s="11">
        <v>23896</v>
      </c>
      <c r="D716" s="12">
        <v>369150</v>
      </c>
    </row>
    <row r="717" spans="1:4" x14ac:dyDescent="0.2">
      <c r="A717" s="1" t="s">
        <v>459</v>
      </c>
      <c r="B717" s="10">
        <v>27506224877</v>
      </c>
      <c r="C717" s="11">
        <v>27567</v>
      </c>
      <c r="D717" s="12">
        <v>179400</v>
      </c>
    </row>
    <row r="718" spans="1:4" x14ac:dyDescent="0.2">
      <c r="A718" s="1" t="s">
        <v>458</v>
      </c>
      <c r="B718" s="10">
        <v>18007054126</v>
      </c>
      <c r="C718" s="11">
        <v>29407</v>
      </c>
      <c r="D718" s="12">
        <v>152950</v>
      </c>
    </row>
    <row r="719" spans="1:4" x14ac:dyDescent="0.2">
      <c r="A719" s="1" t="s">
        <v>457</v>
      </c>
      <c r="B719" s="10">
        <v>27107036011</v>
      </c>
      <c r="C719" s="11">
        <v>26117</v>
      </c>
      <c r="D719" s="12">
        <v>401350</v>
      </c>
    </row>
    <row r="720" spans="1:4" x14ac:dyDescent="0.2">
      <c r="A720" s="1" t="s">
        <v>456</v>
      </c>
      <c r="B720" s="10">
        <v>13404091947</v>
      </c>
      <c r="C720" s="11">
        <v>12518</v>
      </c>
      <c r="D720" s="12">
        <v>278300</v>
      </c>
    </row>
    <row r="721" spans="1:4" x14ac:dyDescent="0.2">
      <c r="A721" s="1" t="s">
        <v>455</v>
      </c>
      <c r="B721" s="10">
        <v>17306107315</v>
      </c>
      <c r="C721" s="11">
        <v>26825</v>
      </c>
      <c r="D721" s="12">
        <v>186300</v>
      </c>
    </row>
    <row r="722" spans="1:4" x14ac:dyDescent="0.2">
      <c r="A722" s="1" t="s">
        <v>454</v>
      </c>
      <c r="B722" s="10">
        <v>23301178349</v>
      </c>
      <c r="C722" s="11">
        <v>12071</v>
      </c>
      <c r="D722" s="12">
        <v>311650</v>
      </c>
    </row>
    <row r="723" spans="1:4" x14ac:dyDescent="0.2">
      <c r="A723" s="1" t="s">
        <v>453</v>
      </c>
      <c r="B723" s="10">
        <v>13112031961</v>
      </c>
      <c r="C723" s="11">
        <v>11660</v>
      </c>
      <c r="D723" s="12">
        <v>395600</v>
      </c>
    </row>
    <row r="724" spans="1:4" x14ac:dyDescent="0.2">
      <c r="A724" s="1" t="s">
        <v>452</v>
      </c>
      <c r="B724" s="10">
        <v>24601154315</v>
      </c>
      <c r="C724" s="11">
        <v>16817</v>
      </c>
      <c r="D724" s="12">
        <v>192050</v>
      </c>
    </row>
    <row r="725" spans="1:4" x14ac:dyDescent="0.2">
      <c r="A725" s="1" t="s">
        <v>451</v>
      </c>
      <c r="B725" s="10">
        <v>17108242569</v>
      </c>
      <c r="C725" s="11">
        <v>26169</v>
      </c>
      <c r="D725" s="12">
        <v>200100</v>
      </c>
    </row>
    <row r="726" spans="1:4" x14ac:dyDescent="0.2">
      <c r="A726" s="1" t="s">
        <v>450</v>
      </c>
      <c r="B726" s="10">
        <v>22903203686</v>
      </c>
      <c r="C726" s="11">
        <v>10672</v>
      </c>
      <c r="D726" s="12">
        <v>246100</v>
      </c>
    </row>
    <row r="727" spans="1:4" x14ac:dyDescent="0.2">
      <c r="A727" s="1" t="s">
        <v>449</v>
      </c>
      <c r="B727" s="10">
        <v>22405189733</v>
      </c>
      <c r="C727" s="11">
        <v>8905</v>
      </c>
      <c r="D727" s="12">
        <v>342700</v>
      </c>
    </row>
    <row r="728" spans="1:4" x14ac:dyDescent="0.2">
      <c r="A728" s="1" t="s">
        <v>448</v>
      </c>
      <c r="B728" s="10">
        <v>16210087057</v>
      </c>
      <c r="C728" s="11">
        <v>22927</v>
      </c>
      <c r="D728" s="12">
        <v>369150</v>
      </c>
    </row>
    <row r="729" spans="1:4" x14ac:dyDescent="0.2">
      <c r="A729" s="1" t="s">
        <v>447</v>
      </c>
      <c r="B729" s="10">
        <v>17411034661</v>
      </c>
      <c r="C729" s="11">
        <v>27336</v>
      </c>
      <c r="D729" s="12">
        <v>209300</v>
      </c>
    </row>
    <row r="730" spans="1:4" x14ac:dyDescent="0.2">
      <c r="A730" s="1" t="s">
        <v>446</v>
      </c>
      <c r="B730" s="10">
        <v>26412224037</v>
      </c>
      <c r="C730" s="11">
        <v>23733</v>
      </c>
      <c r="D730" s="12">
        <v>193200</v>
      </c>
    </row>
    <row r="731" spans="1:4" x14ac:dyDescent="0.2">
      <c r="A731" s="1" t="s">
        <v>445</v>
      </c>
      <c r="B731" s="10">
        <v>16302118204</v>
      </c>
      <c r="C731" s="11">
        <v>23053</v>
      </c>
      <c r="D731" s="12">
        <v>132250</v>
      </c>
    </row>
    <row r="732" spans="1:4" x14ac:dyDescent="0.2">
      <c r="A732" s="1" t="s">
        <v>444</v>
      </c>
      <c r="B732" s="10">
        <v>25609283758</v>
      </c>
      <c r="C732" s="11">
        <v>20726</v>
      </c>
      <c r="D732" s="12">
        <v>250700</v>
      </c>
    </row>
    <row r="733" spans="1:4" x14ac:dyDescent="0.2">
      <c r="A733" s="1" t="s">
        <v>443</v>
      </c>
      <c r="B733" s="10">
        <v>27310074748</v>
      </c>
      <c r="C733" s="11">
        <v>26944</v>
      </c>
      <c r="D733" s="12">
        <v>333500</v>
      </c>
    </row>
    <row r="734" spans="1:4" x14ac:dyDescent="0.2">
      <c r="A734" s="1" t="s">
        <v>442</v>
      </c>
      <c r="B734" s="10">
        <v>15709047366</v>
      </c>
      <c r="C734" s="11">
        <v>21067</v>
      </c>
      <c r="D734" s="12">
        <v>151800</v>
      </c>
    </row>
    <row r="735" spans="1:4" x14ac:dyDescent="0.2">
      <c r="A735" s="1" t="s">
        <v>441</v>
      </c>
      <c r="B735" s="10">
        <v>22808102417</v>
      </c>
      <c r="C735" s="11">
        <v>10450</v>
      </c>
      <c r="D735" s="12">
        <v>376050</v>
      </c>
    </row>
    <row r="736" spans="1:4" x14ac:dyDescent="0.2">
      <c r="A736" s="1" t="s">
        <v>440</v>
      </c>
      <c r="B736" s="10">
        <v>15407037594</v>
      </c>
      <c r="C736" s="11">
        <v>19908</v>
      </c>
      <c r="D736" s="12">
        <v>280600</v>
      </c>
    </row>
    <row r="737" spans="1:4" x14ac:dyDescent="0.2">
      <c r="A737" s="1" t="s">
        <v>439</v>
      </c>
      <c r="B737" s="10">
        <v>17910109513</v>
      </c>
      <c r="C737" s="11">
        <v>29138</v>
      </c>
      <c r="D737" s="12">
        <v>136850</v>
      </c>
    </row>
    <row r="738" spans="1:4" x14ac:dyDescent="0.2">
      <c r="A738" s="1" t="s">
        <v>438</v>
      </c>
      <c r="B738" s="10">
        <v>24503255592</v>
      </c>
      <c r="C738" s="11">
        <v>16521</v>
      </c>
      <c r="D738" s="12">
        <v>396750</v>
      </c>
    </row>
    <row r="739" spans="1:4" x14ac:dyDescent="0.2">
      <c r="A739" s="1" t="s">
        <v>437</v>
      </c>
      <c r="B739" s="10">
        <v>27806157555</v>
      </c>
      <c r="C739" s="11">
        <v>28656</v>
      </c>
      <c r="D739" s="12">
        <v>126500</v>
      </c>
    </row>
    <row r="740" spans="1:4" x14ac:dyDescent="0.2">
      <c r="A740" s="1" t="s">
        <v>436</v>
      </c>
      <c r="B740" s="10">
        <v>17608184085</v>
      </c>
      <c r="C740" s="11">
        <v>27990</v>
      </c>
      <c r="D740" s="12">
        <v>165600</v>
      </c>
    </row>
    <row r="741" spans="1:4" x14ac:dyDescent="0.2">
      <c r="A741" s="1" t="s">
        <v>435</v>
      </c>
      <c r="B741" s="10">
        <v>25802034333</v>
      </c>
      <c r="C741" s="11">
        <v>21219</v>
      </c>
      <c r="D741" s="12">
        <v>366850</v>
      </c>
    </row>
    <row r="742" spans="1:4" x14ac:dyDescent="0.2">
      <c r="A742" s="1" t="s">
        <v>434</v>
      </c>
      <c r="B742" s="10">
        <v>26708136525</v>
      </c>
      <c r="C742" s="11">
        <v>24697</v>
      </c>
      <c r="D742" s="12">
        <v>196650</v>
      </c>
    </row>
    <row r="743" spans="1:4" x14ac:dyDescent="0.2">
      <c r="A743" s="1" t="s">
        <v>433</v>
      </c>
      <c r="B743" s="10">
        <v>18609113329</v>
      </c>
      <c r="C743" s="11">
        <v>31666</v>
      </c>
      <c r="D743" s="12">
        <v>186300</v>
      </c>
    </row>
    <row r="744" spans="1:4" x14ac:dyDescent="0.2">
      <c r="A744" s="1" t="s">
        <v>432</v>
      </c>
      <c r="B744" s="10">
        <v>13407016824</v>
      </c>
      <c r="C744" s="11">
        <v>12601</v>
      </c>
      <c r="D744" s="12">
        <v>325450</v>
      </c>
    </row>
    <row r="745" spans="1:4" x14ac:dyDescent="0.2">
      <c r="A745" s="1" t="s">
        <v>431</v>
      </c>
      <c r="B745" s="10">
        <v>18302146512</v>
      </c>
      <c r="C745" s="11">
        <v>30361</v>
      </c>
      <c r="D745" s="12">
        <v>330050</v>
      </c>
    </row>
    <row r="746" spans="1:4" x14ac:dyDescent="0.2">
      <c r="A746" s="1" t="s">
        <v>430</v>
      </c>
      <c r="B746" s="10">
        <v>28203234783</v>
      </c>
      <c r="C746" s="11">
        <v>30033</v>
      </c>
      <c r="D746" s="12">
        <v>121900</v>
      </c>
    </row>
    <row r="747" spans="1:4" x14ac:dyDescent="0.2">
      <c r="A747" s="1" t="s">
        <v>429</v>
      </c>
      <c r="B747" s="10">
        <v>17802016635</v>
      </c>
      <c r="C747" s="11">
        <v>28522</v>
      </c>
      <c r="D747" s="12">
        <v>326600</v>
      </c>
    </row>
    <row r="748" spans="1:4" x14ac:dyDescent="0.2">
      <c r="A748" s="1" t="s">
        <v>428</v>
      </c>
      <c r="B748" s="10">
        <v>24806192986</v>
      </c>
      <c r="C748" s="11">
        <v>17703</v>
      </c>
      <c r="D748" s="12">
        <v>185150</v>
      </c>
    </row>
    <row r="749" spans="1:4" x14ac:dyDescent="0.2">
      <c r="A749" s="1" t="s">
        <v>427</v>
      </c>
      <c r="B749" s="10">
        <v>15205086182</v>
      </c>
      <c r="C749" s="11">
        <v>19122</v>
      </c>
      <c r="D749" s="12">
        <v>186300</v>
      </c>
    </row>
    <row r="750" spans="1:4" x14ac:dyDescent="0.2">
      <c r="A750" s="1" t="s">
        <v>426</v>
      </c>
      <c r="B750" s="10">
        <v>28501117835</v>
      </c>
      <c r="C750" s="11">
        <v>31058</v>
      </c>
      <c r="D750" s="12">
        <v>288650</v>
      </c>
    </row>
    <row r="751" spans="1:4" x14ac:dyDescent="0.2">
      <c r="A751" s="1" t="s">
        <v>425</v>
      </c>
      <c r="B751" s="10">
        <v>14003154645</v>
      </c>
      <c r="C751" s="11">
        <v>14685</v>
      </c>
      <c r="D751" s="12">
        <v>221950</v>
      </c>
    </row>
    <row r="752" spans="1:4" x14ac:dyDescent="0.2">
      <c r="A752" s="1" t="s">
        <v>424</v>
      </c>
      <c r="B752" s="10">
        <v>28902146041</v>
      </c>
      <c r="C752" s="11">
        <v>32553</v>
      </c>
      <c r="D752" s="12">
        <v>325450</v>
      </c>
    </row>
    <row r="753" spans="1:4" x14ac:dyDescent="0.2">
      <c r="A753" s="1" t="s">
        <v>423</v>
      </c>
      <c r="B753" s="10">
        <v>18412272849</v>
      </c>
      <c r="C753" s="11">
        <v>31043</v>
      </c>
      <c r="D753" s="12">
        <v>159850</v>
      </c>
    </row>
    <row r="754" spans="1:4" x14ac:dyDescent="0.2">
      <c r="A754" s="1" t="s">
        <v>422</v>
      </c>
      <c r="B754" s="10">
        <v>15210012290</v>
      </c>
      <c r="C754" s="11">
        <v>19268</v>
      </c>
      <c r="D754" s="12">
        <v>253000</v>
      </c>
    </row>
    <row r="755" spans="1:4" x14ac:dyDescent="0.2">
      <c r="A755" s="1" t="s">
        <v>421</v>
      </c>
      <c r="B755" s="10">
        <v>26405014617</v>
      </c>
      <c r="C755" s="11">
        <v>23498</v>
      </c>
      <c r="D755" s="12">
        <v>232300</v>
      </c>
    </row>
    <row r="756" spans="1:4" x14ac:dyDescent="0.2">
      <c r="A756" s="1" t="s">
        <v>420</v>
      </c>
      <c r="B756" s="10">
        <v>24808136868</v>
      </c>
      <c r="C756" s="11">
        <v>17758</v>
      </c>
      <c r="D756" s="12">
        <v>282900</v>
      </c>
    </row>
    <row r="757" spans="1:4" x14ac:dyDescent="0.2">
      <c r="A757" s="1" t="s">
        <v>419</v>
      </c>
      <c r="B757" s="10">
        <v>26106212811</v>
      </c>
      <c r="C757" s="11">
        <v>22453</v>
      </c>
      <c r="D757" s="12">
        <v>300150</v>
      </c>
    </row>
    <row r="758" spans="1:4" x14ac:dyDescent="0.2">
      <c r="A758" s="1" t="s">
        <v>418</v>
      </c>
      <c r="B758" s="10">
        <v>17904202566</v>
      </c>
      <c r="C758" s="11">
        <v>28965</v>
      </c>
      <c r="D758" s="12">
        <v>307050</v>
      </c>
    </row>
    <row r="759" spans="1:4" x14ac:dyDescent="0.2">
      <c r="A759" s="1" t="s">
        <v>417</v>
      </c>
      <c r="B759" s="10">
        <v>28912188491</v>
      </c>
      <c r="C759" s="11">
        <v>32860</v>
      </c>
      <c r="D759" s="12">
        <v>319700</v>
      </c>
    </row>
    <row r="760" spans="1:4" x14ac:dyDescent="0.2">
      <c r="A760" s="1" t="s">
        <v>416</v>
      </c>
      <c r="B760" s="10">
        <v>24703146828</v>
      </c>
      <c r="C760" s="11">
        <v>17240</v>
      </c>
      <c r="D760" s="12">
        <v>267950</v>
      </c>
    </row>
    <row r="761" spans="1:4" x14ac:dyDescent="0.2">
      <c r="A761" s="1" t="s">
        <v>415</v>
      </c>
      <c r="B761" s="10">
        <v>26405145703</v>
      </c>
      <c r="C761" s="11">
        <v>23511</v>
      </c>
      <c r="D761" s="12">
        <v>195500</v>
      </c>
    </row>
    <row r="762" spans="1:4" x14ac:dyDescent="0.2">
      <c r="A762" s="1" t="s">
        <v>414</v>
      </c>
      <c r="B762" s="10">
        <v>24111095626</v>
      </c>
      <c r="C762" s="11">
        <v>15289</v>
      </c>
      <c r="D762" s="12">
        <v>272550</v>
      </c>
    </row>
    <row r="763" spans="1:4" x14ac:dyDescent="0.2">
      <c r="A763" s="1" t="s">
        <v>413</v>
      </c>
      <c r="B763" s="10">
        <v>28205259348</v>
      </c>
      <c r="C763" s="11">
        <v>30096</v>
      </c>
      <c r="D763" s="12">
        <v>173650</v>
      </c>
    </row>
    <row r="764" spans="1:4" x14ac:dyDescent="0.2">
      <c r="A764" s="1" t="s">
        <v>412</v>
      </c>
      <c r="B764" s="10">
        <v>22901138064</v>
      </c>
      <c r="C764" s="11">
        <v>10606</v>
      </c>
      <c r="D764" s="12">
        <v>193200</v>
      </c>
    </row>
    <row r="765" spans="1:4" x14ac:dyDescent="0.2">
      <c r="A765" s="1" t="s">
        <v>411</v>
      </c>
      <c r="B765" s="10">
        <v>29008105019</v>
      </c>
      <c r="C765" s="11">
        <v>33095</v>
      </c>
      <c r="D765" s="12">
        <v>330050</v>
      </c>
    </row>
    <row r="766" spans="1:4" x14ac:dyDescent="0.2">
      <c r="A766" s="1" t="s">
        <v>410</v>
      </c>
      <c r="B766" s="10">
        <v>14401042627</v>
      </c>
      <c r="C766" s="11">
        <v>16075</v>
      </c>
      <c r="D766" s="12">
        <v>297850</v>
      </c>
    </row>
    <row r="767" spans="1:4" x14ac:dyDescent="0.2">
      <c r="A767" s="1" t="s">
        <v>409</v>
      </c>
      <c r="B767" s="10">
        <v>13106287416</v>
      </c>
      <c r="C767" s="11">
        <v>11502</v>
      </c>
      <c r="D767" s="12">
        <v>307050</v>
      </c>
    </row>
    <row r="768" spans="1:4" x14ac:dyDescent="0.2">
      <c r="A768" s="1" t="s">
        <v>408</v>
      </c>
      <c r="B768" s="10">
        <v>16101123348</v>
      </c>
      <c r="C768" s="11">
        <v>22293</v>
      </c>
      <c r="D768" s="12">
        <v>265650</v>
      </c>
    </row>
    <row r="769" spans="1:4" x14ac:dyDescent="0.2">
      <c r="A769" s="1" t="s">
        <v>407</v>
      </c>
      <c r="B769" s="10">
        <v>16808093227</v>
      </c>
      <c r="C769" s="11">
        <v>25059</v>
      </c>
      <c r="D769" s="12">
        <v>401350</v>
      </c>
    </row>
    <row r="770" spans="1:4" x14ac:dyDescent="0.2">
      <c r="A770" s="1" t="s">
        <v>406</v>
      </c>
      <c r="B770" s="10">
        <v>17905196873</v>
      </c>
      <c r="C770" s="11">
        <v>28994</v>
      </c>
      <c r="D770" s="12">
        <v>318550</v>
      </c>
    </row>
    <row r="771" spans="1:4" x14ac:dyDescent="0.2">
      <c r="A771" s="1" t="s">
        <v>405</v>
      </c>
      <c r="B771" s="10">
        <v>13210023794</v>
      </c>
      <c r="C771" s="11">
        <v>11964</v>
      </c>
      <c r="D771" s="12">
        <v>313950</v>
      </c>
    </row>
    <row r="772" spans="1:4" x14ac:dyDescent="0.2">
      <c r="A772" s="1" t="s">
        <v>404</v>
      </c>
      <c r="B772" s="10">
        <v>27505057356</v>
      </c>
      <c r="C772" s="11">
        <v>27519</v>
      </c>
      <c r="D772" s="12">
        <v>132250</v>
      </c>
    </row>
    <row r="773" spans="1:4" x14ac:dyDescent="0.2">
      <c r="A773" s="1" t="s">
        <v>403</v>
      </c>
      <c r="B773" s="10">
        <v>12006287205</v>
      </c>
      <c r="C773" s="11">
        <v>7485</v>
      </c>
      <c r="D773" s="12">
        <v>226550</v>
      </c>
    </row>
    <row r="774" spans="1:4" x14ac:dyDescent="0.2">
      <c r="A774" s="1" t="s">
        <v>402</v>
      </c>
      <c r="B774" s="10">
        <v>17804092310</v>
      </c>
      <c r="C774" s="11">
        <v>28589</v>
      </c>
      <c r="D774" s="12">
        <v>269100</v>
      </c>
    </row>
    <row r="775" spans="1:4" x14ac:dyDescent="0.2">
      <c r="A775" s="1" t="s">
        <v>401</v>
      </c>
      <c r="B775" s="10">
        <v>18909157016</v>
      </c>
      <c r="C775" s="11">
        <v>32766</v>
      </c>
      <c r="D775" s="12">
        <v>158700</v>
      </c>
    </row>
    <row r="776" spans="1:4" x14ac:dyDescent="0.2">
      <c r="A776" s="1" t="s">
        <v>400</v>
      </c>
      <c r="B776" s="10">
        <v>22902054300</v>
      </c>
      <c r="C776" s="11">
        <v>10629</v>
      </c>
      <c r="D776" s="12">
        <v>208150</v>
      </c>
    </row>
    <row r="777" spans="1:4" x14ac:dyDescent="0.2">
      <c r="A777" s="1" t="s">
        <v>399</v>
      </c>
      <c r="B777" s="10">
        <v>15408227127</v>
      </c>
      <c r="C777" s="11">
        <v>19958</v>
      </c>
      <c r="D777" s="12">
        <v>232300</v>
      </c>
    </row>
    <row r="778" spans="1:4" x14ac:dyDescent="0.2">
      <c r="A778" s="1" t="s">
        <v>398</v>
      </c>
      <c r="B778" s="10">
        <v>23408159076</v>
      </c>
      <c r="C778" s="11">
        <v>12646</v>
      </c>
      <c r="D778" s="12">
        <v>158700</v>
      </c>
    </row>
    <row r="779" spans="1:4" x14ac:dyDescent="0.2">
      <c r="A779" s="1" t="s">
        <v>397</v>
      </c>
      <c r="B779" s="10">
        <v>28506017195</v>
      </c>
      <c r="C779" s="11">
        <v>31199</v>
      </c>
      <c r="D779" s="12">
        <v>124200</v>
      </c>
    </row>
    <row r="780" spans="1:4" x14ac:dyDescent="0.2">
      <c r="A780" s="1" t="s">
        <v>396</v>
      </c>
      <c r="B780" s="10">
        <v>12410142997</v>
      </c>
      <c r="C780" s="11">
        <v>9054</v>
      </c>
      <c r="D780" s="12">
        <v>159850</v>
      </c>
    </row>
    <row r="781" spans="1:4" x14ac:dyDescent="0.2">
      <c r="A781" s="1" t="s">
        <v>395</v>
      </c>
      <c r="B781" s="10">
        <v>28207099430</v>
      </c>
      <c r="C781" s="11">
        <v>30141</v>
      </c>
      <c r="D781" s="12">
        <v>357650</v>
      </c>
    </row>
    <row r="782" spans="1:4" x14ac:dyDescent="0.2">
      <c r="A782" s="1" t="s">
        <v>394</v>
      </c>
      <c r="B782" s="10">
        <v>17712198631</v>
      </c>
      <c r="C782" s="11">
        <v>28478</v>
      </c>
      <c r="D782" s="12">
        <v>182850</v>
      </c>
    </row>
    <row r="783" spans="1:4" x14ac:dyDescent="0.2">
      <c r="A783" s="1" t="s">
        <v>393</v>
      </c>
      <c r="B783" s="10">
        <v>25008204492</v>
      </c>
      <c r="C783" s="11">
        <v>18495</v>
      </c>
      <c r="D783" s="12">
        <v>194350</v>
      </c>
    </row>
    <row r="784" spans="1:4" x14ac:dyDescent="0.2">
      <c r="A784" s="1" t="s">
        <v>392</v>
      </c>
      <c r="B784" s="10">
        <v>22908042176</v>
      </c>
      <c r="C784" s="11">
        <v>10809</v>
      </c>
      <c r="D784" s="12">
        <v>152950</v>
      </c>
    </row>
    <row r="785" spans="1:4" x14ac:dyDescent="0.2">
      <c r="A785" s="1" t="s">
        <v>391</v>
      </c>
      <c r="B785" s="10">
        <v>23302044164</v>
      </c>
      <c r="C785" s="11">
        <v>12089</v>
      </c>
      <c r="D785" s="12">
        <v>251850</v>
      </c>
    </row>
    <row r="786" spans="1:4" x14ac:dyDescent="0.2">
      <c r="A786" s="1" t="s">
        <v>390</v>
      </c>
      <c r="B786" s="10">
        <v>25508197610</v>
      </c>
      <c r="C786" s="11">
        <v>20320</v>
      </c>
      <c r="D786" s="12">
        <v>156400</v>
      </c>
    </row>
    <row r="787" spans="1:4" x14ac:dyDescent="0.2">
      <c r="A787" s="1" t="s">
        <v>389</v>
      </c>
      <c r="B787" s="10">
        <v>14104134617</v>
      </c>
      <c r="C787" s="11">
        <v>15079</v>
      </c>
      <c r="D787" s="12">
        <v>380650</v>
      </c>
    </row>
    <row r="788" spans="1:4" x14ac:dyDescent="0.2">
      <c r="A788" s="1" t="s">
        <v>388</v>
      </c>
      <c r="B788" s="10">
        <v>25009266079</v>
      </c>
      <c r="C788" s="11">
        <v>18532</v>
      </c>
      <c r="D788" s="12">
        <v>288650</v>
      </c>
    </row>
    <row r="789" spans="1:4" x14ac:dyDescent="0.2">
      <c r="A789" s="1" t="s">
        <v>387</v>
      </c>
      <c r="B789" s="10">
        <v>14506159074</v>
      </c>
      <c r="C789" s="11">
        <v>16603</v>
      </c>
      <c r="D789" s="12">
        <v>310500</v>
      </c>
    </row>
    <row r="790" spans="1:4" x14ac:dyDescent="0.2">
      <c r="A790" s="1" t="s">
        <v>386</v>
      </c>
      <c r="B790" s="10">
        <v>28002121818</v>
      </c>
      <c r="C790" s="11">
        <v>29263</v>
      </c>
      <c r="D790" s="12">
        <v>142600</v>
      </c>
    </row>
    <row r="791" spans="1:4" x14ac:dyDescent="0.2">
      <c r="A791" s="1" t="s">
        <v>385</v>
      </c>
      <c r="B791" s="10">
        <v>29005273596</v>
      </c>
      <c r="C791" s="11">
        <v>33020</v>
      </c>
      <c r="D791" s="12">
        <v>117300</v>
      </c>
    </row>
    <row r="792" spans="1:4" x14ac:dyDescent="0.2">
      <c r="A792" s="1" t="s">
        <v>384</v>
      </c>
      <c r="B792" s="10">
        <v>17412027870</v>
      </c>
      <c r="C792" s="11">
        <v>27365</v>
      </c>
      <c r="D792" s="12">
        <v>220800</v>
      </c>
    </row>
    <row r="793" spans="1:4" x14ac:dyDescent="0.2">
      <c r="A793" s="1" t="s">
        <v>383</v>
      </c>
      <c r="B793" s="10">
        <v>15610112293</v>
      </c>
      <c r="C793" s="11">
        <v>20739</v>
      </c>
      <c r="D793" s="12">
        <v>207000</v>
      </c>
    </row>
    <row r="794" spans="1:4" x14ac:dyDescent="0.2">
      <c r="A794" s="1" t="s">
        <v>382</v>
      </c>
      <c r="B794" s="10">
        <v>24508208011</v>
      </c>
      <c r="C794" s="11">
        <v>16669</v>
      </c>
      <c r="D794" s="12">
        <v>277150</v>
      </c>
    </row>
    <row r="795" spans="1:4" x14ac:dyDescent="0.2">
      <c r="A795" s="1" t="s">
        <v>381</v>
      </c>
      <c r="B795" s="10">
        <v>23712211723</v>
      </c>
      <c r="C795" s="11">
        <v>13870</v>
      </c>
      <c r="D795" s="12">
        <v>255300</v>
      </c>
    </row>
    <row r="796" spans="1:4" x14ac:dyDescent="0.2">
      <c r="A796" s="1" t="s">
        <v>380</v>
      </c>
      <c r="B796" s="10">
        <v>27205081945</v>
      </c>
      <c r="C796" s="11">
        <v>26427</v>
      </c>
      <c r="D796" s="12">
        <v>140300</v>
      </c>
    </row>
    <row r="797" spans="1:4" x14ac:dyDescent="0.2">
      <c r="A797" s="1" t="s">
        <v>379</v>
      </c>
      <c r="B797" s="10">
        <v>25502053962</v>
      </c>
      <c r="C797" s="11">
        <v>20125</v>
      </c>
      <c r="D797" s="12">
        <v>239200</v>
      </c>
    </row>
    <row r="798" spans="1:4" x14ac:dyDescent="0.2">
      <c r="A798" s="1" t="s">
        <v>378</v>
      </c>
      <c r="B798" s="10">
        <v>18908098030</v>
      </c>
      <c r="C798" s="11">
        <v>32729</v>
      </c>
      <c r="D798" s="12">
        <v>258750</v>
      </c>
    </row>
    <row r="799" spans="1:4" x14ac:dyDescent="0.2">
      <c r="A799" s="1" t="s">
        <v>377</v>
      </c>
      <c r="B799" s="10">
        <v>16609085020</v>
      </c>
      <c r="C799" s="11">
        <v>24358</v>
      </c>
      <c r="D799" s="12">
        <v>297850</v>
      </c>
    </row>
    <row r="800" spans="1:4" x14ac:dyDescent="0.2">
      <c r="A800" s="1" t="s">
        <v>376</v>
      </c>
      <c r="B800" s="10">
        <v>15010276769</v>
      </c>
      <c r="C800" s="11">
        <v>18563</v>
      </c>
      <c r="D800" s="12">
        <v>361100</v>
      </c>
    </row>
    <row r="801" spans="1:4" x14ac:dyDescent="0.2">
      <c r="A801" s="1" t="s">
        <v>375</v>
      </c>
      <c r="B801" s="10">
        <v>17106287484</v>
      </c>
      <c r="C801" s="11">
        <v>26112</v>
      </c>
      <c r="D801" s="12">
        <v>366850</v>
      </c>
    </row>
    <row r="802" spans="1:4" x14ac:dyDescent="0.2">
      <c r="A802" s="1" t="s">
        <v>374</v>
      </c>
      <c r="B802" s="10">
        <v>14804137766</v>
      </c>
      <c r="C802" s="11">
        <v>17636</v>
      </c>
      <c r="D802" s="12">
        <v>327750</v>
      </c>
    </row>
    <row r="803" spans="1:4" x14ac:dyDescent="0.2">
      <c r="A803" s="1" t="s">
        <v>373</v>
      </c>
      <c r="B803" s="10">
        <v>16605272319</v>
      </c>
      <c r="C803" s="11">
        <v>24254</v>
      </c>
      <c r="D803" s="12">
        <v>126500</v>
      </c>
    </row>
    <row r="804" spans="1:4" x14ac:dyDescent="0.2">
      <c r="A804" s="1" t="s">
        <v>372</v>
      </c>
      <c r="B804" s="10">
        <v>15002121174</v>
      </c>
      <c r="C804" s="11">
        <v>18306</v>
      </c>
      <c r="D804" s="12">
        <v>127650</v>
      </c>
    </row>
    <row r="805" spans="1:4" x14ac:dyDescent="0.2">
      <c r="A805" s="1" t="s">
        <v>371</v>
      </c>
      <c r="B805" s="10">
        <v>23609234402</v>
      </c>
      <c r="C805" s="11">
        <v>13416</v>
      </c>
      <c r="D805" s="12">
        <v>138000</v>
      </c>
    </row>
    <row r="806" spans="1:4" x14ac:dyDescent="0.2">
      <c r="A806" s="1" t="s">
        <v>370</v>
      </c>
      <c r="B806" s="10">
        <v>22611179102</v>
      </c>
      <c r="C806" s="11">
        <v>9818</v>
      </c>
      <c r="D806" s="12">
        <v>133400</v>
      </c>
    </row>
    <row r="807" spans="1:4" x14ac:dyDescent="0.2">
      <c r="A807" s="1" t="s">
        <v>369</v>
      </c>
      <c r="B807" s="10">
        <v>18704048866</v>
      </c>
      <c r="C807" s="11">
        <v>31871</v>
      </c>
      <c r="D807" s="12">
        <v>131100</v>
      </c>
    </row>
    <row r="808" spans="1:4" x14ac:dyDescent="0.2">
      <c r="A808" s="1" t="s">
        <v>368</v>
      </c>
      <c r="B808" s="10">
        <v>18009043247</v>
      </c>
      <c r="C808" s="11">
        <v>29468</v>
      </c>
      <c r="D808" s="12">
        <v>190900</v>
      </c>
    </row>
    <row r="809" spans="1:4" x14ac:dyDescent="0.2">
      <c r="A809" s="1" t="s">
        <v>367</v>
      </c>
      <c r="B809" s="10">
        <v>27901276386</v>
      </c>
      <c r="C809" s="11">
        <v>28882</v>
      </c>
      <c r="D809" s="12">
        <v>174800</v>
      </c>
    </row>
    <row r="810" spans="1:4" x14ac:dyDescent="0.2">
      <c r="A810" s="1" t="s">
        <v>366</v>
      </c>
      <c r="B810" s="10">
        <v>16505038310</v>
      </c>
      <c r="C810" s="11">
        <v>23865</v>
      </c>
      <c r="D810" s="12">
        <v>239200</v>
      </c>
    </row>
    <row r="811" spans="1:4" x14ac:dyDescent="0.2">
      <c r="A811" s="1" t="s">
        <v>365</v>
      </c>
      <c r="B811" s="10">
        <v>18912118854</v>
      </c>
      <c r="C811" s="11">
        <v>32853</v>
      </c>
      <c r="D811" s="12">
        <v>244950</v>
      </c>
    </row>
    <row r="812" spans="1:4" x14ac:dyDescent="0.2">
      <c r="A812" s="1" t="s">
        <v>364</v>
      </c>
      <c r="B812" s="10">
        <v>15502171227</v>
      </c>
      <c r="C812" s="11">
        <v>20137</v>
      </c>
      <c r="D812" s="12">
        <v>227700</v>
      </c>
    </row>
    <row r="813" spans="1:4" x14ac:dyDescent="0.2">
      <c r="A813" s="1" t="s">
        <v>363</v>
      </c>
      <c r="B813" s="10">
        <v>13202034258</v>
      </c>
      <c r="C813" s="11">
        <v>11722</v>
      </c>
      <c r="D813" s="12">
        <v>173650</v>
      </c>
    </row>
    <row r="814" spans="1:4" x14ac:dyDescent="0.2">
      <c r="A814" s="1" t="s">
        <v>362</v>
      </c>
      <c r="B814" s="10">
        <v>25812056298</v>
      </c>
      <c r="C814" s="11">
        <v>21524</v>
      </c>
      <c r="D814" s="12">
        <v>162150</v>
      </c>
    </row>
    <row r="815" spans="1:4" x14ac:dyDescent="0.2">
      <c r="A815" s="1" t="s">
        <v>361</v>
      </c>
      <c r="B815" s="10">
        <v>18905118791</v>
      </c>
      <c r="C815" s="11">
        <v>32639</v>
      </c>
      <c r="D815" s="12">
        <v>345000</v>
      </c>
    </row>
    <row r="816" spans="1:4" x14ac:dyDescent="0.2">
      <c r="A816" s="1" t="s">
        <v>360</v>
      </c>
      <c r="B816" s="10">
        <v>18912225910</v>
      </c>
      <c r="C816" s="11">
        <v>32864</v>
      </c>
      <c r="D816" s="12">
        <v>249550</v>
      </c>
    </row>
    <row r="817" spans="1:4" x14ac:dyDescent="0.2">
      <c r="A817" s="1" t="s">
        <v>359</v>
      </c>
      <c r="B817" s="10">
        <v>15804199584</v>
      </c>
      <c r="C817" s="11">
        <v>21294</v>
      </c>
      <c r="D817" s="12">
        <v>181700</v>
      </c>
    </row>
    <row r="818" spans="1:4" x14ac:dyDescent="0.2">
      <c r="A818" s="1" t="s">
        <v>358</v>
      </c>
      <c r="B818" s="10">
        <v>15006051331</v>
      </c>
      <c r="C818" s="11">
        <v>18419</v>
      </c>
      <c r="D818" s="12">
        <v>213900</v>
      </c>
    </row>
    <row r="819" spans="1:4" x14ac:dyDescent="0.2">
      <c r="A819" s="1" t="s">
        <v>357</v>
      </c>
      <c r="B819" s="10">
        <v>13309046143</v>
      </c>
      <c r="C819" s="11">
        <v>12301</v>
      </c>
      <c r="D819" s="12">
        <v>293250</v>
      </c>
    </row>
    <row r="820" spans="1:4" x14ac:dyDescent="0.2">
      <c r="A820" s="1" t="s">
        <v>356</v>
      </c>
      <c r="B820" s="10">
        <v>16507077375</v>
      </c>
      <c r="C820" s="11">
        <v>23930</v>
      </c>
      <c r="D820" s="12">
        <v>123050</v>
      </c>
    </row>
    <row r="821" spans="1:4" x14ac:dyDescent="0.2">
      <c r="A821" s="1" t="s">
        <v>355</v>
      </c>
      <c r="B821" s="10">
        <v>28706099097</v>
      </c>
      <c r="C821" s="11">
        <v>31937</v>
      </c>
      <c r="D821" s="12">
        <v>299000</v>
      </c>
    </row>
    <row r="822" spans="1:4" x14ac:dyDescent="0.2">
      <c r="A822" s="1" t="s">
        <v>354</v>
      </c>
      <c r="B822" s="10">
        <v>23706015622</v>
      </c>
      <c r="C822" s="11">
        <v>13667</v>
      </c>
      <c r="D822" s="12">
        <v>294400</v>
      </c>
    </row>
    <row r="823" spans="1:4" x14ac:dyDescent="0.2">
      <c r="A823" s="1" t="s">
        <v>353</v>
      </c>
      <c r="B823" s="10">
        <v>17701158623</v>
      </c>
      <c r="C823" s="11">
        <v>28140</v>
      </c>
      <c r="D823" s="12">
        <v>235750</v>
      </c>
    </row>
    <row r="824" spans="1:4" x14ac:dyDescent="0.2">
      <c r="A824" s="1" t="s">
        <v>352</v>
      </c>
      <c r="B824" s="10">
        <v>26704101680</v>
      </c>
      <c r="C824" s="11">
        <v>24572</v>
      </c>
      <c r="D824" s="12">
        <v>290950</v>
      </c>
    </row>
    <row r="825" spans="1:4" x14ac:dyDescent="0.2">
      <c r="A825" s="1" t="s">
        <v>351</v>
      </c>
      <c r="B825" s="10">
        <v>12811187122</v>
      </c>
      <c r="C825" s="11">
        <v>10550</v>
      </c>
      <c r="D825" s="12">
        <v>354200</v>
      </c>
    </row>
    <row r="826" spans="1:4" x14ac:dyDescent="0.2">
      <c r="A826" s="1" t="s">
        <v>350</v>
      </c>
      <c r="B826" s="10">
        <v>26208213383</v>
      </c>
      <c r="C826" s="11">
        <v>22879</v>
      </c>
      <c r="D826" s="12">
        <v>385250</v>
      </c>
    </row>
    <row r="827" spans="1:4" x14ac:dyDescent="0.2">
      <c r="A827" s="1" t="s">
        <v>349</v>
      </c>
      <c r="B827" s="10">
        <v>14403166989</v>
      </c>
      <c r="C827" s="11">
        <v>16147</v>
      </c>
      <c r="D827" s="12">
        <v>330050</v>
      </c>
    </row>
    <row r="828" spans="1:4" x14ac:dyDescent="0.2">
      <c r="A828" s="1" t="s">
        <v>348</v>
      </c>
      <c r="B828" s="10">
        <v>18107255104</v>
      </c>
      <c r="C828" s="11">
        <v>29792</v>
      </c>
      <c r="D828" s="12">
        <v>210450</v>
      </c>
    </row>
    <row r="829" spans="1:4" x14ac:dyDescent="0.2">
      <c r="A829" s="1" t="s">
        <v>347</v>
      </c>
      <c r="B829" s="10">
        <v>14304284327</v>
      </c>
      <c r="C829" s="11">
        <v>15824</v>
      </c>
      <c r="D829" s="12">
        <v>182850</v>
      </c>
    </row>
    <row r="830" spans="1:4" x14ac:dyDescent="0.2">
      <c r="A830" s="1" t="s">
        <v>346</v>
      </c>
      <c r="B830" s="10">
        <v>24406255376</v>
      </c>
      <c r="C830" s="11">
        <v>16248</v>
      </c>
      <c r="D830" s="12">
        <v>319700</v>
      </c>
    </row>
    <row r="831" spans="1:4" x14ac:dyDescent="0.2">
      <c r="A831" s="1" t="s">
        <v>345</v>
      </c>
      <c r="B831" s="10">
        <v>12907288525</v>
      </c>
      <c r="C831" s="11">
        <v>10802</v>
      </c>
      <c r="D831" s="12">
        <v>208150</v>
      </c>
    </row>
    <row r="832" spans="1:4" x14ac:dyDescent="0.2">
      <c r="A832" s="1" t="s">
        <v>344</v>
      </c>
      <c r="B832" s="10">
        <v>12308265236</v>
      </c>
      <c r="C832" s="11">
        <v>8639</v>
      </c>
      <c r="D832" s="12">
        <v>218500</v>
      </c>
    </row>
    <row r="833" spans="1:4" x14ac:dyDescent="0.2">
      <c r="A833" s="1" t="s">
        <v>343</v>
      </c>
      <c r="B833" s="10">
        <v>18209063959</v>
      </c>
      <c r="C833" s="11">
        <v>30200</v>
      </c>
      <c r="D833" s="12">
        <v>129950</v>
      </c>
    </row>
    <row r="834" spans="1:4" x14ac:dyDescent="0.2">
      <c r="A834" s="1" t="s">
        <v>342</v>
      </c>
      <c r="B834" s="10">
        <v>12601243536</v>
      </c>
      <c r="C834" s="11">
        <v>9521</v>
      </c>
      <c r="D834" s="12">
        <v>174800</v>
      </c>
    </row>
    <row r="835" spans="1:4" x14ac:dyDescent="0.2">
      <c r="A835" s="1" t="s">
        <v>341</v>
      </c>
      <c r="B835" s="10">
        <v>15109216882</v>
      </c>
      <c r="C835" s="11">
        <v>18892</v>
      </c>
      <c r="D835" s="12">
        <v>394450</v>
      </c>
    </row>
    <row r="836" spans="1:4" x14ac:dyDescent="0.2">
      <c r="A836" s="1" t="s">
        <v>340</v>
      </c>
      <c r="B836" s="10">
        <v>27210222034</v>
      </c>
      <c r="C836" s="11">
        <v>26594</v>
      </c>
      <c r="D836" s="12">
        <v>123050</v>
      </c>
    </row>
    <row r="837" spans="1:4" x14ac:dyDescent="0.2">
      <c r="A837" s="1" t="s">
        <v>339</v>
      </c>
      <c r="B837" s="10">
        <v>14401186082</v>
      </c>
      <c r="C837" s="11">
        <v>16089</v>
      </c>
      <c r="D837" s="12">
        <v>267950</v>
      </c>
    </row>
    <row r="838" spans="1:4" x14ac:dyDescent="0.2">
      <c r="A838" s="1" t="s">
        <v>338</v>
      </c>
      <c r="B838" s="10">
        <v>25309012283</v>
      </c>
      <c r="C838" s="11">
        <v>19603</v>
      </c>
      <c r="D838" s="12">
        <v>196650</v>
      </c>
    </row>
    <row r="839" spans="1:4" x14ac:dyDescent="0.2">
      <c r="A839" s="1" t="s">
        <v>337</v>
      </c>
      <c r="B839" s="10">
        <v>13304199286</v>
      </c>
      <c r="C839" s="11">
        <v>12163</v>
      </c>
      <c r="D839" s="12">
        <v>148350</v>
      </c>
    </row>
    <row r="840" spans="1:4" x14ac:dyDescent="0.2">
      <c r="A840" s="1" t="s">
        <v>336</v>
      </c>
      <c r="B840" s="10">
        <v>13602167600</v>
      </c>
      <c r="C840" s="11">
        <v>13196</v>
      </c>
      <c r="D840" s="12">
        <v>171350</v>
      </c>
    </row>
    <row r="841" spans="1:4" x14ac:dyDescent="0.2">
      <c r="A841" s="1" t="s">
        <v>335</v>
      </c>
      <c r="B841" s="10">
        <v>25011207729</v>
      </c>
      <c r="C841" s="11">
        <v>18587</v>
      </c>
      <c r="D841" s="12">
        <v>213900</v>
      </c>
    </row>
    <row r="842" spans="1:4" x14ac:dyDescent="0.2">
      <c r="A842" s="1" t="s">
        <v>334</v>
      </c>
      <c r="B842" s="10">
        <v>13601247525</v>
      </c>
      <c r="C842" s="11">
        <v>13173</v>
      </c>
      <c r="D842" s="12">
        <v>320850</v>
      </c>
    </row>
    <row r="843" spans="1:4" x14ac:dyDescent="0.2">
      <c r="A843" s="1" t="s">
        <v>333</v>
      </c>
      <c r="B843" s="10">
        <v>27907015901</v>
      </c>
      <c r="C843" s="11">
        <v>29037</v>
      </c>
      <c r="D843" s="12">
        <v>313950</v>
      </c>
    </row>
    <row r="844" spans="1:4" x14ac:dyDescent="0.2">
      <c r="A844" s="1" t="s">
        <v>332</v>
      </c>
      <c r="B844" s="10">
        <v>16910129289</v>
      </c>
      <c r="C844" s="11">
        <v>25488</v>
      </c>
      <c r="D844" s="12">
        <v>396750</v>
      </c>
    </row>
    <row r="845" spans="1:4" x14ac:dyDescent="0.2">
      <c r="A845" s="1" t="s">
        <v>331</v>
      </c>
      <c r="B845" s="10">
        <v>25907087067</v>
      </c>
      <c r="C845" s="11">
        <v>21739</v>
      </c>
      <c r="D845" s="12">
        <v>178250</v>
      </c>
    </row>
    <row r="846" spans="1:4" x14ac:dyDescent="0.2">
      <c r="A846" s="1" t="s">
        <v>330</v>
      </c>
      <c r="B846" s="10">
        <v>25904208282</v>
      </c>
      <c r="C846" s="11">
        <v>21660</v>
      </c>
      <c r="D846" s="12">
        <v>154100</v>
      </c>
    </row>
    <row r="847" spans="1:4" x14ac:dyDescent="0.2">
      <c r="A847" s="1" t="s">
        <v>329</v>
      </c>
      <c r="B847" s="10">
        <v>23902103179</v>
      </c>
      <c r="C847" s="11">
        <v>14286</v>
      </c>
      <c r="D847" s="12">
        <v>299000</v>
      </c>
    </row>
    <row r="848" spans="1:4" x14ac:dyDescent="0.2">
      <c r="A848" s="1" t="s">
        <v>328</v>
      </c>
      <c r="B848" s="10">
        <v>16303193935</v>
      </c>
      <c r="C848" s="11">
        <v>23089</v>
      </c>
      <c r="D848" s="12">
        <v>342700</v>
      </c>
    </row>
    <row r="849" spans="1:4" x14ac:dyDescent="0.2">
      <c r="A849" s="1" t="s">
        <v>327</v>
      </c>
      <c r="B849" s="10">
        <v>17312089473</v>
      </c>
      <c r="C849" s="11">
        <v>27006</v>
      </c>
      <c r="D849" s="12">
        <v>265650</v>
      </c>
    </row>
    <row r="850" spans="1:4" x14ac:dyDescent="0.2">
      <c r="A850" s="1" t="s">
        <v>326</v>
      </c>
      <c r="B850" s="10">
        <v>26206153451</v>
      </c>
      <c r="C850" s="11">
        <v>22812</v>
      </c>
      <c r="D850" s="12">
        <v>259900</v>
      </c>
    </row>
    <row r="851" spans="1:4" x14ac:dyDescent="0.2">
      <c r="A851" s="1" t="s">
        <v>325</v>
      </c>
      <c r="B851" s="10">
        <v>16706273974</v>
      </c>
      <c r="C851" s="11">
        <v>24650</v>
      </c>
      <c r="D851" s="12">
        <v>240350</v>
      </c>
    </row>
    <row r="852" spans="1:4" x14ac:dyDescent="0.2">
      <c r="A852" s="1" t="s">
        <v>324</v>
      </c>
      <c r="B852" s="10">
        <v>16705092577</v>
      </c>
      <c r="C852" s="11">
        <v>24601</v>
      </c>
      <c r="D852" s="12">
        <v>253000</v>
      </c>
    </row>
    <row r="853" spans="1:4" x14ac:dyDescent="0.2">
      <c r="A853" s="1" t="s">
        <v>323</v>
      </c>
      <c r="B853" s="10">
        <v>23408178849</v>
      </c>
      <c r="C853" s="11">
        <v>12648</v>
      </c>
      <c r="D853" s="12">
        <v>200100</v>
      </c>
    </row>
    <row r="854" spans="1:4" x14ac:dyDescent="0.2">
      <c r="A854" s="1" t="s">
        <v>322</v>
      </c>
      <c r="B854" s="10">
        <v>27204263533</v>
      </c>
      <c r="C854" s="11">
        <v>26415</v>
      </c>
      <c r="D854" s="12">
        <v>278300</v>
      </c>
    </row>
    <row r="855" spans="1:4" x14ac:dyDescent="0.2">
      <c r="A855" s="1" t="s">
        <v>321</v>
      </c>
      <c r="B855" s="10">
        <v>25503121759</v>
      </c>
      <c r="C855" s="11">
        <v>20160</v>
      </c>
      <c r="D855" s="12">
        <v>169050</v>
      </c>
    </row>
    <row r="856" spans="1:4" x14ac:dyDescent="0.2">
      <c r="A856" s="1" t="s">
        <v>320</v>
      </c>
      <c r="B856" s="10">
        <v>12011171626</v>
      </c>
      <c r="C856" s="11">
        <v>7627</v>
      </c>
      <c r="D856" s="12">
        <v>347300</v>
      </c>
    </row>
    <row r="857" spans="1:4" x14ac:dyDescent="0.2">
      <c r="A857" s="1" t="s">
        <v>319</v>
      </c>
      <c r="B857" s="10">
        <v>23702257641</v>
      </c>
      <c r="C857" s="11">
        <v>13571</v>
      </c>
      <c r="D857" s="12">
        <v>364550</v>
      </c>
    </row>
    <row r="858" spans="1:4" x14ac:dyDescent="0.2">
      <c r="A858" s="1" t="s">
        <v>318</v>
      </c>
      <c r="B858" s="10">
        <v>24101078268</v>
      </c>
      <c r="C858" s="11">
        <v>14983</v>
      </c>
      <c r="D858" s="12">
        <v>308200</v>
      </c>
    </row>
    <row r="859" spans="1:4" x14ac:dyDescent="0.2">
      <c r="A859" s="1" t="s">
        <v>317</v>
      </c>
      <c r="B859" s="10">
        <v>22908014770</v>
      </c>
      <c r="C859" s="11">
        <v>10806</v>
      </c>
      <c r="D859" s="12">
        <v>256450</v>
      </c>
    </row>
    <row r="860" spans="1:4" x14ac:dyDescent="0.2">
      <c r="A860" s="1" t="s">
        <v>316</v>
      </c>
      <c r="B860" s="10">
        <v>16402076995</v>
      </c>
      <c r="C860" s="11">
        <v>23414</v>
      </c>
      <c r="D860" s="12">
        <v>312800</v>
      </c>
    </row>
    <row r="861" spans="1:4" x14ac:dyDescent="0.2">
      <c r="A861" s="1" t="s">
        <v>315</v>
      </c>
      <c r="B861" s="10">
        <v>26504275637</v>
      </c>
      <c r="C861" s="11">
        <v>23859</v>
      </c>
      <c r="D861" s="12">
        <v>174800</v>
      </c>
    </row>
    <row r="862" spans="1:4" x14ac:dyDescent="0.2">
      <c r="A862" s="1" t="s">
        <v>314</v>
      </c>
      <c r="B862" s="10">
        <v>13001117227</v>
      </c>
      <c r="C862" s="11">
        <v>10969</v>
      </c>
      <c r="D862" s="12">
        <v>393300</v>
      </c>
    </row>
    <row r="863" spans="1:4" x14ac:dyDescent="0.2">
      <c r="A863" s="1" t="s">
        <v>313</v>
      </c>
      <c r="B863" s="10">
        <v>27511047621</v>
      </c>
      <c r="C863" s="11">
        <v>27702</v>
      </c>
      <c r="D863" s="12">
        <v>342700</v>
      </c>
    </row>
    <row r="864" spans="1:4" x14ac:dyDescent="0.2">
      <c r="A864" s="1" t="s">
        <v>312</v>
      </c>
      <c r="B864" s="10">
        <v>13011198125</v>
      </c>
      <c r="C864" s="11">
        <v>11281</v>
      </c>
      <c r="D864" s="12">
        <v>282900</v>
      </c>
    </row>
    <row r="865" spans="1:4" x14ac:dyDescent="0.2">
      <c r="A865" s="1" t="s">
        <v>311</v>
      </c>
      <c r="B865" s="10">
        <v>17102188725</v>
      </c>
      <c r="C865" s="11">
        <v>25982</v>
      </c>
      <c r="D865" s="12">
        <v>244950</v>
      </c>
    </row>
    <row r="866" spans="1:4" x14ac:dyDescent="0.2">
      <c r="A866" s="1" t="s">
        <v>310</v>
      </c>
      <c r="B866" s="10">
        <v>26708111249</v>
      </c>
      <c r="C866" s="11">
        <v>24695</v>
      </c>
      <c r="D866" s="12">
        <v>302450</v>
      </c>
    </row>
    <row r="867" spans="1:4" x14ac:dyDescent="0.2">
      <c r="A867" s="1" t="s">
        <v>309</v>
      </c>
      <c r="B867" s="10">
        <v>15411233699</v>
      </c>
      <c r="C867" s="11">
        <v>20051</v>
      </c>
      <c r="D867" s="12">
        <v>348450</v>
      </c>
    </row>
    <row r="868" spans="1:4" x14ac:dyDescent="0.2">
      <c r="A868" s="1" t="s">
        <v>308</v>
      </c>
      <c r="B868" s="10">
        <v>28204263776</v>
      </c>
      <c r="C868" s="11">
        <v>30067</v>
      </c>
      <c r="D868" s="12">
        <v>152950</v>
      </c>
    </row>
    <row r="869" spans="1:4" x14ac:dyDescent="0.2">
      <c r="A869" s="1" t="s">
        <v>307</v>
      </c>
      <c r="B869" s="10">
        <v>25903045795</v>
      </c>
      <c r="C869" s="11">
        <v>21613</v>
      </c>
      <c r="D869" s="12">
        <v>219650</v>
      </c>
    </row>
    <row r="870" spans="1:4" x14ac:dyDescent="0.2">
      <c r="A870" s="1" t="s">
        <v>306</v>
      </c>
      <c r="B870" s="10">
        <v>28306244635</v>
      </c>
      <c r="C870" s="11">
        <v>30491</v>
      </c>
      <c r="D870" s="12">
        <v>244950</v>
      </c>
    </row>
    <row r="871" spans="1:4" x14ac:dyDescent="0.2">
      <c r="A871" s="1" t="s">
        <v>305</v>
      </c>
      <c r="B871" s="10">
        <v>16912035165</v>
      </c>
      <c r="C871" s="11">
        <v>25540</v>
      </c>
      <c r="D871" s="12">
        <v>157550</v>
      </c>
    </row>
    <row r="872" spans="1:4" x14ac:dyDescent="0.2">
      <c r="A872" s="1" t="s">
        <v>304</v>
      </c>
      <c r="B872" s="10">
        <v>24910047986</v>
      </c>
      <c r="C872" s="11">
        <v>18175</v>
      </c>
      <c r="D872" s="12">
        <v>378350</v>
      </c>
    </row>
    <row r="873" spans="1:4" x14ac:dyDescent="0.2">
      <c r="A873" s="1" t="s">
        <v>303</v>
      </c>
      <c r="B873" s="10">
        <v>16909235610</v>
      </c>
      <c r="C873" s="11">
        <v>25469</v>
      </c>
      <c r="D873" s="12">
        <v>227700</v>
      </c>
    </row>
    <row r="874" spans="1:4" x14ac:dyDescent="0.2">
      <c r="A874" s="1" t="s">
        <v>302</v>
      </c>
      <c r="B874" s="10">
        <v>15702025352</v>
      </c>
      <c r="C874" s="11">
        <v>20853</v>
      </c>
      <c r="D874" s="12">
        <v>336950</v>
      </c>
    </row>
    <row r="875" spans="1:4" x14ac:dyDescent="0.2">
      <c r="A875" s="1" t="s">
        <v>301</v>
      </c>
      <c r="B875" s="10">
        <v>24401115193</v>
      </c>
      <c r="C875" s="11">
        <v>16082</v>
      </c>
      <c r="D875" s="12">
        <v>308200</v>
      </c>
    </row>
    <row r="876" spans="1:4" x14ac:dyDescent="0.2">
      <c r="A876" s="1" t="s">
        <v>300</v>
      </c>
      <c r="B876" s="10">
        <v>12712188731</v>
      </c>
      <c r="C876" s="11">
        <v>10214</v>
      </c>
      <c r="D876" s="12">
        <v>299000</v>
      </c>
    </row>
    <row r="877" spans="1:4" x14ac:dyDescent="0.2">
      <c r="A877" s="1" t="s">
        <v>299</v>
      </c>
      <c r="B877" s="10">
        <v>28809156865</v>
      </c>
      <c r="C877" s="11">
        <v>32401</v>
      </c>
      <c r="D877" s="12">
        <v>266800</v>
      </c>
    </row>
    <row r="878" spans="1:4" x14ac:dyDescent="0.2">
      <c r="A878" s="1" t="s">
        <v>298</v>
      </c>
      <c r="B878" s="10">
        <v>26310101490</v>
      </c>
      <c r="C878" s="11">
        <v>23294</v>
      </c>
      <c r="D878" s="12">
        <v>339250</v>
      </c>
    </row>
    <row r="879" spans="1:4" x14ac:dyDescent="0.2">
      <c r="A879" s="1" t="s">
        <v>297</v>
      </c>
      <c r="B879" s="10">
        <v>12807151182</v>
      </c>
      <c r="C879" s="11">
        <v>10424</v>
      </c>
      <c r="D879" s="12">
        <v>365700</v>
      </c>
    </row>
    <row r="880" spans="1:4" x14ac:dyDescent="0.2">
      <c r="A880" s="1" t="s">
        <v>296</v>
      </c>
      <c r="B880" s="10">
        <v>19012124975</v>
      </c>
      <c r="C880" s="11">
        <v>33219</v>
      </c>
      <c r="D880" s="12">
        <v>256450</v>
      </c>
    </row>
    <row r="881" spans="1:4" x14ac:dyDescent="0.2">
      <c r="A881" s="1" t="s">
        <v>295</v>
      </c>
      <c r="B881" s="10">
        <v>28001176924</v>
      </c>
      <c r="C881" s="11">
        <v>29237</v>
      </c>
      <c r="D881" s="12">
        <v>401350</v>
      </c>
    </row>
    <row r="882" spans="1:4" x14ac:dyDescent="0.2">
      <c r="A882" s="1" t="s">
        <v>294</v>
      </c>
      <c r="B882" s="10">
        <v>27502091820</v>
      </c>
      <c r="C882" s="11">
        <v>27434</v>
      </c>
      <c r="D882" s="12">
        <v>251850</v>
      </c>
    </row>
    <row r="883" spans="1:4" x14ac:dyDescent="0.2">
      <c r="A883" s="1" t="s">
        <v>293</v>
      </c>
      <c r="B883" s="10">
        <v>13310043007</v>
      </c>
      <c r="C883" s="11">
        <v>12331</v>
      </c>
      <c r="D883" s="12">
        <v>301300</v>
      </c>
    </row>
    <row r="884" spans="1:4" x14ac:dyDescent="0.2">
      <c r="A884" s="1" t="s">
        <v>292</v>
      </c>
      <c r="B884" s="10">
        <v>25304124482</v>
      </c>
      <c r="C884" s="11">
        <v>19461</v>
      </c>
      <c r="D884" s="12">
        <v>213900</v>
      </c>
    </row>
    <row r="885" spans="1:4" x14ac:dyDescent="0.2">
      <c r="A885" s="1" t="s">
        <v>291</v>
      </c>
      <c r="B885" s="10">
        <v>14101196115</v>
      </c>
      <c r="C885" s="11">
        <v>14995</v>
      </c>
      <c r="D885" s="12">
        <v>372600</v>
      </c>
    </row>
    <row r="886" spans="1:4" x14ac:dyDescent="0.2">
      <c r="A886" s="1" t="s">
        <v>290</v>
      </c>
      <c r="B886" s="10">
        <v>14506015364</v>
      </c>
      <c r="C886" s="11">
        <v>16589</v>
      </c>
      <c r="D886" s="12">
        <v>120750</v>
      </c>
    </row>
    <row r="887" spans="1:4" x14ac:dyDescent="0.2">
      <c r="A887" s="1" t="s">
        <v>289</v>
      </c>
      <c r="B887" s="10">
        <v>28502259623</v>
      </c>
      <c r="C887" s="11">
        <v>31103</v>
      </c>
      <c r="D887" s="12">
        <v>182850</v>
      </c>
    </row>
    <row r="888" spans="1:4" x14ac:dyDescent="0.2">
      <c r="A888" s="1" t="s">
        <v>288</v>
      </c>
      <c r="B888" s="10">
        <v>18708109361</v>
      </c>
      <c r="C888" s="11">
        <v>31999</v>
      </c>
      <c r="D888" s="12">
        <v>186300</v>
      </c>
    </row>
    <row r="889" spans="1:4" x14ac:dyDescent="0.2">
      <c r="A889" s="1" t="s">
        <v>287</v>
      </c>
      <c r="B889" s="10">
        <v>16111225116</v>
      </c>
      <c r="C889" s="11">
        <v>22607</v>
      </c>
      <c r="D889" s="12">
        <v>123050</v>
      </c>
    </row>
    <row r="890" spans="1:4" x14ac:dyDescent="0.2">
      <c r="A890" s="1" t="s">
        <v>286</v>
      </c>
      <c r="B890" s="10">
        <v>24303159541</v>
      </c>
      <c r="C890" s="11">
        <v>15780</v>
      </c>
      <c r="D890" s="12">
        <v>300150</v>
      </c>
    </row>
    <row r="891" spans="1:4" x14ac:dyDescent="0.2">
      <c r="A891" s="1" t="s">
        <v>285</v>
      </c>
      <c r="B891" s="10">
        <v>13508124538</v>
      </c>
      <c r="C891" s="11">
        <v>13008</v>
      </c>
      <c r="D891" s="12">
        <v>258750</v>
      </c>
    </row>
    <row r="892" spans="1:4" x14ac:dyDescent="0.2">
      <c r="A892" s="1" t="s">
        <v>284</v>
      </c>
      <c r="B892" s="10">
        <v>18005227157</v>
      </c>
      <c r="C892" s="11">
        <v>29363</v>
      </c>
      <c r="D892" s="12">
        <v>171350</v>
      </c>
    </row>
    <row r="893" spans="1:4" x14ac:dyDescent="0.2">
      <c r="A893" s="1" t="s">
        <v>283</v>
      </c>
      <c r="B893" s="10">
        <v>15308228406</v>
      </c>
      <c r="C893" s="11">
        <v>19593</v>
      </c>
      <c r="D893" s="12">
        <v>393300</v>
      </c>
    </row>
    <row r="894" spans="1:4" x14ac:dyDescent="0.2">
      <c r="A894" s="1" t="s">
        <v>282</v>
      </c>
      <c r="B894" s="10">
        <v>13702153982</v>
      </c>
      <c r="C894" s="11">
        <v>13561</v>
      </c>
      <c r="D894" s="12">
        <v>323150</v>
      </c>
    </row>
    <row r="895" spans="1:4" x14ac:dyDescent="0.2">
      <c r="A895" s="1" t="s">
        <v>281</v>
      </c>
      <c r="B895" s="10">
        <v>14502091200</v>
      </c>
      <c r="C895" s="11">
        <v>16477</v>
      </c>
      <c r="D895" s="12">
        <v>156400</v>
      </c>
    </row>
    <row r="896" spans="1:4" x14ac:dyDescent="0.2">
      <c r="A896" s="1" t="s">
        <v>280</v>
      </c>
      <c r="B896" s="10">
        <v>14203045328</v>
      </c>
      <c r="C896" s="11">
        <v>15404</v>
      </c>
      <c r="D896" s="12">
        <v>261050</v>
      </c>
    </row>
    <row r="897" spans="1:4" x14ac:dyDescent="0.2">
      <c r="A897" s="1" t="s">
        <v>279</v>
      </c>
      <c r="B897" s="10">
        <v>26406125867</v>
      </c>
      <c r="C897" s="11">
        <v>23540</v>
      </c>
      <c r="D897" s="12">
        <v>182850</v>
      </c>
    </row>
    <row r="898" spans="1:4" x14ac:dyDescent="0.2">
      <c r="A898" s="1" t="s">
        <v>278</v>
      </c>
      <c r="B898" s="10">
        <v>12404031184</v>
      </c>
      <c r="C898" s="11">
        <v>8860</v>
      </c>
      <c r="D898" s="12">
        <v>256450</v>
      </c>
    </row>
    <row r="899" spans="1:4" x14ac:dyDescent="0.2">
      <c r="A899" s="1" t="s">
        <v>277</v>
      </c>
      <c r="B899" s="10">
        <v>14607232510</v>
      </c>
      <c r="C899" s="11">
        <v>17006</v>
      </c>
      <c r="D899" s="12">
        <v>142600</v>
      </c>
    </row>
    <row r="900" spans="1:4" x14ac:dyDescent="0.2">
      <c r="A900" s="1" t="s">
        <v>276</v>
      </c>
      <c r="B900" s="10">
        <v>26805278077</v>
      </c>
      <c r="C900" s="11">
        <v>24985</v>
      </c>
      <c r="D900" s="12">
        <v>254150</v>
      </c>
    </row>
    <row r="901" spans="1:4" x14ac:dyDescent="0.2">
      <c r="A901" s="1" t="s">
        <v>275</v>
      </c>
      <c r="B901" s="10">
        <v>14303178932</v>
      </c>
      <c r="C901" s="11">
        <v>15782</v>
      </c>
      <c r="D901" s="12">
        <v>264500</v>
      </c>
    </row>
    <row r="902" spans="1:4" x14ac:dyDescent="0.2">
      <c r="A902" s="1" t="s">
        <v>274</v>
      </c>
      <c r="B902" s="10">
        <v>14412284893</v>
      </c>
      <c r="C902" s="11">
        <v>16434</v>
      </c>
      <c r="D902" s="12">
        <v>281750</v>
      </c>
    </row>
    <row r="903" spans="1:4" x14ac:dyDescent="0.2">
      <c r="A903" s="1" t="s">
        <v>273</v>
      </c>
      <c r="B903" s="10">
        <v>16310093492</v>
      </c>
      <c r="C903" s="11">
        <v>23293</v>
      </c>
      <c r="D903" s="12">
        <v>155250</v>
      </c>
    </row>
    <row r="904" spans="1:4" x14ac:dyDescent="0.2">
      <c r="A904" s="1" t="s">
        <v>272</v>
      </c>
      <c r="B904" s="10">
        <v>14110145805</v>
      </c>
      <c r="C904" s="11">
        <v>15263</v>
      </c>
      <c r="D904" s="12">
        <v>313950</v>
      </c>
    </row>
    <row r="905" spans="1:4" x14ac:dyDescent="0.2">
      <c r="A905" s="1" t="s">
        <v>271</v>
      </c>
      <c r="B905" s="10">
        <v>16909124095</v>
      </c>
      <c r="C905" s="11">
        <v>25458</v>
      </c>
      <c r="D905" s="12">
        <v>146050</v>
      </c>
    </row>
    <row r="906" spans="1:4" x14ac:dyDescent="0.2">
      <c r="A906" s="1" t="s">
        <v>270</v>
      </c>
      <c r="B906" s="10">
        <v>27301033802</v>
      </c>
      <c r="C906" s="11">
        <v>26667</v>
      </c>
      <c r="D906" s="12">
        <v>126500</v>
      </c>
    </row>
    <row r="907" spans="1:4" x14ac:dyDescent="0.2">
      <c r="A907" s="1" t="s">
        <v>269</v>
      </c>
      <c r="B907" s="10">
        <v>14603228101</v>
      </c>
      <c r="C907" s="11">
        <v>16883</v>
      </c>
      <c r="D907" s="12">
        <v>371450</v>
      </c>
    </row>
    <row r="908" spans="1:4" x14ac:dyDescent="0.2">
      <c r="A908" s="1" t="s">
        <v>268</v>
      </c>
      <c r="B908" s="10">
        <v>13209281233</v>
      </c>
      <c r="C908" s="11">
        <v>11960</v>
      </c>
      <c r="D908" s="12">
        <v>265650</v>
      </c>
    </row>
    <row r="909" spans="1:4" x14ac:dyDescent="0.2">
      <c r="A909" s="1" t="s">
        <v>267</v>
      </c>
      <c r="B909" s="10">
        <v>15306217021</v>
      </c>
      <c r="C909" s="11">
        <v>19531</v>
      </c>
      <c r="D909" s="12">
        <v>295550</v>
      </c>
    </row>
    <row r="910" spans="1:4" x14ac:dyDescent="0.2">
      <c r="A910" s="1" t="s">
        <v>266</v>
      </c>
      <c r="B910" s="10">
        <v>16310173419</v>
      </c>
      <c r="C910" s="11">
        <v>23301</v>
      </c>
      <c r="D910" s="12">
        <v>396750</v>
      </c>
    </row>
    <row r="911" spans="1:4" x14ac:dyDescent="0.2">
      <c r="A911" s="1" t="s">
        <v>265</v>
      </c>
      <c r="B911" s="10">
        <v>17809082357</v>
      </c>
      <c r="C911" s="11">
        <v>28741</v>
      </c>
      <c r="D911" s="12">
        <v>228850</v>
      </c>
    </row>
    <row r="912" spans="1:4" x14ac:dyDescent="0.2">
      <c r="A912" s="1" t="s">
        <v>264</v>
      </c>
      <c r="B912" s="10">
        <v>15204088634</v>
      </c>
      <c r="C912" s="11">
        <v>19092</v>
      </c>
      <c r="D912" s="12">
        <v>172500</v>
      </c>
    </row>
    <row r="913" spans="1:4" x14ac:dyDescent="0.2">
      <c r="A913" s="1" t="s">
        <v>263</v>
      </c>
      <c r="B913" s="10">
        <v>16302156766</v>
      </c>
      <c r="C913" s="11">
        <v>23057</v>
      </c>
      <c r="D913" s="12">
        <v>303600</v>
      </c>
    </row>
    <row r="914" spans="1:4" x14ac:dyDescent="0.2">
      <c r="A914" s="1" t="s">
        <v>262</v>
      </c>
      <c r="B914" s="10">
        <v>12909242588</v>
      </c>
      <c r="C914" s="11">
        <v>10860</v>
      </c>
      <c r="D914" s="12">
        <v>226550</v>
      </c>
    </row>
    <row r="915" spans="1:4" x14ac:dyDescent="0.2">
      <c r="A915" s="1" t="s">
        <v>261</v>
      </c>
      <c r="B915" s="10">
        <v>25604274578</v>
      </c>
      <c r="C915" s="11">
        <v>20572</v>
      </c>
      <c r="D915" s="12">
        <v>261050</v>
      </c>
    </row>
    <row r="916" spans="1:4" x14ac:dyDescent="0.2">
      <c r="A916" s="1" t="s">
        <v>260</v>
      </c>
      <c r="B916" s="10">
        <v>13812021753</v>
      </c>
      <c r="C916" s="11">
        <v>14216</v>
      </c>
      <c r="D916" s="12">
        <v>357650</v>
      </c>
    </row>
    <row r="917" spans="1:4" x14ac:dyDescent="0.2">
      <c r="A917" s="1" t="s">
        <v>259</v>
      </c>
      <c r="B917" s="10">
        <v>17106229193</v>
      </c>
      <c r="C917" s="11">
        <v>26106</v>
      </c>
      <c r="D917" s="12">
        <v>353050</v>
      </c>
    </row>
    <row r="918" spans="1:4" x14ac:dyDescent="0.2">
      <c r="A918" s="1" t="s">
        <v>258</v>
      </c>
      <c r="B918" s="10">
        <v>23109086231</v>
      </c>
      <c r="C918" s="11">
        <v>11574</v>
      </c>
      <c r="D918" s="12">
        <v>144900</v>
      </c>
    </row>
    <row r="919" spans="1:4" x14ac:dyDescent="0.2">
      <c r="A919" s="1" t="s">
        <v>257</v>
      </c>
      <c r="B919" s="10">
        <v>15506051664</v>
      </c>
      <c r="C919" s="11">
        <v>20245</v>
      </c>
      <c r="D919" s="12">
        <v>326600</v>
      </c>
    </row>
    <row r="920" spans="1:4" x14ac:dyDescent="0.2">
      <c r="A920" s="1" t="s">
        <v>256</v>
      </c>
      <c r="B920" s="10">
        <v>18707059570</v>
      </c>
      <c r="C920" s="11">
        <v>31963</v>
      </c>
      <c r="D920" s="12">
        <v>236900</v>
      </c>
    </row>
    <row r="921" spans="1:4" x14ac:dyDescent="0.2">
      <c r="A921" s="1" t="s">
        <v>255</v>
      </c>
      <c r="B921" s="10">
        <v>22908271938</v>
      </c>
      <c r="C921" s="11">
        <v>10832</v>
      </c>
      <c r="D921" s="12">
        <v>304750</v>
      </c>
    </row>
    <row r="922" spans="1:4" x14ac:dyDescent="0.2">
      <c r="A922" s="1" t="s">
        <v>254</v>
      </c>
      <c r="B922" s="10">
        <v>24006235871</v>
      </c>
      <c r="C922" s="11">
        <v>14785</v>
      </c>
      <c r="D922" s="12">
        <v>332350</v>
      </c>
    </row>
    <row r="923" spans="1:4" x14ac:dyDescent="0.2">
      <c r="A923" s="1" t="s">
        <v>253</v>
      </c>
      <c r="B923" s="10">
        <v>17507205360</v>
      </c>
      <c r="C923" s="11">
        <v>27595</v>
      </c>
      <c r="D923" s="12">
        <v>117300</v>
      </c>
    </row>
    <row r="924" spans="1:4" x14ac:dyDescent="0.2">
      <c r="A924" s="1" t="s">
        <v>252</v>
      </c>
      <c r="B924" s="10">
        <v>13702135267</v>
      </c>
      <c r="C924" s="11">
        <v>13559</v>
      </c>
      <c r="D924" s="12">
        <v>166750</v>
      </c>
    </row>
    <row r="925" spans="1:4" x14ac:dyDescent="0.2">
      <c r="A925" s="1" t="s">
        <v>251</v>
      </c>
      <c r="B925" s="10">
        <v>18509181942</v>
      </c>
      <c r="C925" s="11">
        <v>31308</v>
      </c>
      <c r="D925" s="12">
        <v>355350</v>
      </c>
    </row>
    <row r="926" spans="1:4" x14ac:dyDescent="0.2">
      <c r="A926" s="1" t="s">
        <v>250</v>
      </c>
      <c r="B926" s="10">
        <v>22501162802</v>
      </c>
      <c r="C926" s="11">
        <v>9148</v>
      </c>
      <c r="D926" s="12">
        <v>396750</v>
      </c>
    </row>
    <row r="927" spans="1:4" x14ac:dyDescent="0.2">
      <c r="A927" s="1" t="s">
        <v>249</v>
      </c>
      <c r="B927" s="10">
        <v>13303271531</v>
      </c>
      <c r="C927" s="11">
        <v>12140</v>
      </c>
      <c r="D927" s="12">
        <v>318550</v>
      </c>
    </row>
    <row r="928" spans="1:4" x14ac:dyDescent="0.2">
      <c r="A928" s="1" t="s">
        <v>248</v>
      </c>
      <c r="B928" s="10">
        <v>23108202447</v>
      </c>
      <c r="C928" s="11">
        <v>11555</v>
      </c>
      <c r="D928" s="12">
        <v>271400</v>
      </c>
    </row>
    <row r="929" spans="1:4" x14ac:dyDescent="0.2">
      <c r="A929" s="1" t="s">
        <v>247</v>
      </c>
      <c r="B929" s="10">
        <v>16806283799</v>
      </c>
      <c r="C929" s="11">
        <v>25017</v>
      </c>
      <c r="D929" s="12">
        <v>185150</v>
      </c>
    </row>
    <row r="930" spans="1:4" x14ac:dyDescent="0.2">
      <c r="A930" s="1" t="s">
        <v>246</v>
      </c>
      <c r="B930" s="10">
        <v>16006243075</v>
      </c>
      <c r="C930" s="11">
        <v>22091</v>
      </c>
      <c r="D930" s="12">
        <v>232300</v>
      </c>
    </row>
    <row r="931" spans="1:4" x14ac:dyDescent="0.2">
      <c r="A931" s="1" t="s">
        <v>245</v>
      </c>
      <c r="B931" s="10">
        <v>14904069819</v>
      </c>
      <c r="C931" s="11">
        <v>17994</v>
      </c>
      <c r="D931" s="12">
        <v>233450</v>
      </c>
    </row>
    <row r="932" spans="1:4" x14ac:dyDescent="0.2">
      <c r="A932" s="1" t="s">
        <v>244</v>
      </c>
      <c r="B932" s="10">
        <v>23506033827</v>
      </c>
      <c r="C932" s="11">
        <v>12938</v>
      </c>
      <c r="D932" s="12">
        <v>223100</v>
      </c>
    </row>
    <row r="933" spans="1:4" x14ac:dyDescent="0.2">
      <c r="A933" s="1" t="s">
        <v>243</v>
      </c>
      <c r="B933" s="10">
        <v>15010265528</v>
      </c>
      <c r="C933" s="11">
        <v>18562</v>
      </c>
      <c r="D933" s="12">
        <v>391000</v>
      </c>
    </row>
    <row r="934" spans="1:4" x14ac:dyDescent="0.2">
      <c r="A934" s="1" t="s">
        <v>242</v>
      </c>
      <c r="B934" s="10">
        <v>16802122097</v>
      </c>
      <c r="C934" s="11">
        <v>24880</v>
      </c>
      <c r="D934" s="12">
        <v>215050</v>
      </c>
    </row>
    <row r="935" spans="1:4" x14ac:dyDescent="0.2">
      <c r="A935" s="1" t="s">
        <v>241</v>
      </c>
      <c r="B935" s="10">
        <v>26504109021</v>
      </c>
      <c r="C935" s="11">
        <v>23842</v>
      </c>
      <c r="D935" s="12">
        <v>280600</v>
      </c>
    </row>
    <row r="936" spans="1:4" x14ac:dyDescent="0.2">
      <c r="A936" s="1" t="s">
        <v>240</v>
      </c>
      <c r="B936" s="10">
        <v>26910101505</v>
      </c>
      <c r="C936" s="11">
        <v>25486</v>
      </c>
      <c r="D936" s="12">
        <v>373750</v>
      </c>
    </row>
    <row r="937" spans="1:4" x14ac:dyDescent="0.2">
      <c r="A937" s="1" t="s">
        <v>239</v>
      </c>
      <c r="B937" s="10">
        <v>12808034141</v>
      </c>
      <c r="C937" s="11">
        <v>10443</v>
      </c>
      <c r="D937" s="12">
        <v>300150</v>
      </c>
    </row>
    <row r="938" spans="1:4" x14ac:dyDescent="0.2">
      <c r="A938" s="1" t="s">
        <v>238</v>
      </c>
      <c r="B938" s="10">
        <v>26301094215</v>
      </c>
      <c r="C938" s="11">
        <v>23020</v>
      </c>
      <c r="D938" s="12">
        <v>296700</v>
      </c>
    </row>
    <row r="939" spans="1:4" x14ac:dyDescent="0.2">
      <c r="A939" s="1" t="s">
        <v>237</v>
      </c>
      <c r="B939" s="10">
        <v>17206077310</v>
      </c>
      <c r="C939" s="11">
        <v>26457</v>
      </c>
      <c r="D939" s="12">
        <v>303600</v>
      </c>
    </row>
    <row r="940" spans="1:4" x14ac:dyDescent="0.2">
      <c r="A940" s="1" t="s">
        <v>236</v>
      </c>
      <c r="B940" s="10">
        <v>17011159011</v>
      </c>
      <c r="C940" s="11">
        <v>25887</v>
      </c>
      <c r="D940" s="12">
        <v>135700</v>
      </c>
    </row>
    <row r="941" spans="1:4" x14ac:dyDescent="0.2">
      <c r="A941" s="1" t="s">
        <v>235</v>
      </c>
      <c r="B941" s="10">
        <v>23403222965</v>
      </c>
      <c r="C941" s="11">
        <v>12500</v>
      </c>
      <c r="D941" s="12">
        <v>167900</v>
      </c>
    </row>
    <row r="942" spans="1:4" x14ac:dyDescent="0.2">
      <c r="A942" s="1" t="s">
        <v>234</v>
      </c>
      <c r="B942" s="10">
        <v>15001111828</v>
      </c>
      <c r="C942" s="11">
        <v>18274</v>
      </c>
      <c r="D942" s="12">
        <v>239200</v>
      </c>
    </row>
    <row r="943" spans="1:4" x14ac:dyDescent="0.2">
      <c r="A943" s="1" t="s">
        <v>233</v>
      </c>
      <c r="B943" s="10">
        <v>27611035026</v>
      </c>
      <c r="C943" s="11">
        <v>28067</v>
      </c>
      <c r="D943" s="12">
        <v>327750</v>
      </c>
    </row>
    <row r="944" spans="1:4" x14ac:dyDescent="0.2">
      <c r="A944" s="1" t="s">
        <v>232</v>
      </c>
      <c r="B944" s="10">
        <v>15908077530</v>
      </c>
      <c r="C944" s="11">
        <v>21769</v>
      </c>
      <c r="D944" s="12">
        <v>368000</v>
      </c>
    </row>
    <row r="945" spans="1:4" x14ac:dyDescent="0.2">
      <c r="A945" s="1" t="s">
        <v>231</v>
      </c>
      <c r="B945" s="10">
        <v>29001278896</v>
      </c>
      <c r="C945" s="11">
        <v>32900</v>
      </c>
      <c r="D945" s="12">
        <v>217350</v>
      </c>
    </row>
    <row r="946" spans="1:4" x14ac:dyDescent="0.2">
      <c r="A946" s="1" t="s">
        <v>230</v>
      </c>
      <c r="B946" s="10">
        <v>27510164278</v>
      </c>
      <c r="C946" s="11">
        <v>27683</v>
      </c>
      <c r="D946" s="12">
        <v>195500</v>
      </c>
    </row>
    <row r="947" spans="1:4" x14ac:dyDescent="0.2">
      <c r="A947" s="1" t="s">
        <v>229</v>
      </c>
      <c r="B947" s="10">
        <v>22606262719</v>
      </c>
      <c r="C947" s="11">
        <v>9674</v>
      </c>
      <c r="D947" s="12">
        <v>388700</v>
      </c>
    </row>
    <row r="948" spans="1:4" x14ac:dyDescent="0.2">
      <c r="A948" s="1" t="s">
        <v>228</v>
      </c>
      <c r="B948" s="10">
        <v>27610165059</v>
      </c>
      <c r="C948" s="11">
        <v>28049</v>
      </c>
      <c r="D948" s="12">
        <v>386400</v>
      </c>
    </row>
    <row r="949" spans="1:4" x14ac:dyDescent="0.2">
      <c r="A949" s="1" t="s">
        <v>227</v>
      </c>
      <c r="B949" s="10">
        <v>18807207633</v>
      </c>
      <c r="C949" s="11">
        <v>32344</v>
      </c>
      <c r="D949" s="12">
        <v>132250</v>
      </c>
    </row>
    <row r="950" spans="1:4" x14ac:dyDescent="0.2">
      <c r="A950" s="1" t="s">
        <v>226</v>
      </c>
      <c r="B950" s="10">
        <v>14805025071</v>
      </c>
      <c r="C950" s="11">
        <v>17655</v>
      </c>
      <c r="D950" s="12">
        <v>263350</v>
      </c>
    </row>
    <row r="951" spans="1:4" x14ac:dyDescent="0.2">
      <c r="A951" s="1" t="s">
        <v>225</v>
      </c>
      <c r="B951" s="10">
        <v>16508283750</v>
      </c>
      <c r="C951" s="11">
        <v>23982</v>
      </c>
      <c r="D951" s="12">
        <v>241500</v>
      </c>
    </row>
    <row r="952" spans="1:4" x14ac:dyDescent="0.2">
      <c r="A952" s="1" t="s">
        <v>224</v>
      </c>
      <c r="B952" s="10">
        <v>15507065086</v>
      </c>
      <c r="C952" s="11">
        <v>20276</v>
      </c>
      <c r="D952" s="12">
        <v>254150</v>
      </c>
    </row>
    <row r="953" spans="1:4" x14ac:dyDescent="0.2">
      <c r="A953" s="1" t="s">
        <v>223</v>
      </c>
      <c r="B953" s="10">
        <v>19001081655</v>
      </c>
      <c r="C953" s="11">
        <v>32881</v>
      </c>
      <c r="D953" s="12">
        <v>256450</v>
      </c>
    </row>
    <row r="954" spans="1:4" x14ac:dyDescent="0.2">
      <c r="A954" s="1" t="s">
        <v>222</v>
      </c>
      <c r="B954" s="10">
        <v>24712286406</v>
      </c>
      <c r="C954" s="11">
        <v>17529</v>
      </c>
      <c r="D954" s="12">
        <v>295550</v>
      </c>
    </row>
    <row r="955" spans="1:4" x14ac:dyDescent="0.2">
      <c r="A955" s="1" t="s">
        <v>221</v>
      </c>
      <c r="B955" s="10">
        <v>18704253201</v>
      </c>
      <c r="C955" s="11">
        <v>31892</v>
      </c>
      <c r="D955" s="12">
        <v>376050</v>
      </c>
    </row>
    <row r="956" spans="1:4" x14ac:dyDescent="0.2">
      <c r="A956" s="1" t="s">
        <v>220</v>
      </c>
      <c r="B956" s="10">
        <v>28601196434</v>
      </c>
      <c r="C956" s="11">
        <v>31431</v>
      </c>
      <c r="D956" s="12">
        <v>320850</v>
      </c>
    </row>
    <row r="957" spans="1:4" x14ac:dyDescent="0.2">
      <c r="A957" s="1" t="s">
        <v>219</v>
      </c>
      <c r="B957" s="10">
        <v>14302064229</v>
      </c>
      <c r="C957" s="11">
        <v>15743</v>
      </c>
      <c r="D957" s="12">
        <v>233450</v>
      </c>
    </row>
    <row r="958" spans="1:4" x14ac:dyDescent="0.2">
      <c r="A958" s="1" t="s">
        <v>218</v>
      </c>
      <c r="B958" s="10">
        <v>14710153455</v>
      </c>
      <c r="C958" s="11">
        <v>17455</v>
      </c>
      <c r="D958" s="12">
        <v>357650</v>
      </c>
    </row>
    <row r="959" spans="1:4" x14ac:dyDescent="0.2">
      <c r="A959" s="1" t="s">
        <v>217</v>
      </c>
      <c r="B959" s="10">
        <v>18610067101</v>
      </c>
      <c r="C959" s="11">
        <v>31691</v>
      </c>
      <c r="D959" s="12">
        <v>219650</v>
      </c>
    </row>
    <row r="960" spans="1:4" x14ac:dyDescent="0.2">
      <c r="A960" s="1" t="s">
        <v>216</v>
      </c>
      <c r="B960" s="10">
        <v>23005237081</v>
      </c>
      <c r="C960" s="11">
        <v>11101</v>
      </c>
      <c r="D960" s="12">
        <v>340400</v>
      </c>
    </row>
    <row r="961" spans="1:4" x14ac:dyDescent="0.2">
      <c r="A961" s="1" t="s">
        <v>215</v>
      </c>
      <c r="B961" s="10">
        <v>12704175056</v>
      </c>
      <c r="C961" s="11">
        <v>9969</v>
      </c>
      <c r="D961" s="12">
        <v>362250</v>
      </c>
    </row>
    <row r="962" spans="1:4" x14ac:dyDescent="0.2">
      <c r="A962" s="1" t="s">
        <v>214</v>
      </c>
      <c r="B962" s="10">
        <v>15109115111</v>
      </c>
      <c r="C962" s="11">
        <v>18882</v>
      </c>
      <c r="D962" s="12">
        <v>196650</v>
      </c>
    </row>
    <row r="963" spans="1:4" x14ac:dyDescent="0.2">
      <c r="A963" s="1" t="s">
        <v>213</v>
      </c>
      <c r="B963" s="10">
        <v>25510022172</v>
      </c>
      <c r="C963" s="11">
        <v>20364</v>
      </c>
      <c r="D963" s="12">
        <v>169050</v>
      </c>
    </row>
    <row r="964" spans="1:4" x14ac:dyDescent="0.2">
      <c r="A964" s="1" t="s">
        <v>212</v>
      </c>
      <c r="B964" s="10">
        <v>14601214849</v>
      </c>
      <c r="C964" s="11">
        <v>16823</v>
      </c>
      <c r="D964" s="12">
        <v>212750</v>
      </c>
    </row>
    <row r="965" spans="1:4" x14ac:dyDescent="0.2">
      <c r="A965" s="1" t="s">
        <v>211</v>
      </c>
      <c r="B965" s="10">
        <v>14405086422</v>
      </c>
      <c r="C965" s="11">
        <v>16200</v>
      </c>
      <c r="D965" s="12">
        <v>128800</v>
      </c>
    </row>
    <row r="966" spans="1:4" x14ac:dyDescent="0.2">
      <c r="A966" s="1" t="s">
        <v>210</v>
      </c>
      <c r="B966" s="10">
        <v>26010196756</v>
      </c>
      <c r="C966" s="11">
        <v>22208</v>
      </c>
      <c r="D966" s="12">
        <v>346150</v>
      </c>
    </row>
    <row r="967" spans="1:4" x14ac:dyDescent="0.2">
      <c r="A967" s="1" t="s">
        <v>209</v>
      </c>
      <c r="B967" s="10">
        <v>17012068449</v>
      </c>
      <c r="C967" s="11">
        <v>25908</v>
      </c>
      <c r="D967" s="12">
        <v>158700</v>
      </c>
    </row>
    <row r="968" spans="1:4" x14ac:dyDescent="0.2">
      <c r="A968" s="1" t="s">
        <v>208</v>
      </c>
      <c r="B968" s="10">
        <v>18201227917</v>
      </c>
      <c r="C968" s="11">
        <v>29973</v>
      </c>
      <c r="D968" s="12">
        <v>254150</v>
      </c>
    </row>
    <row r="969" spans="1:4" x14ac:dyDescent="0.2">
      <c r="A969" s="1" t="s">
        <v>207</v>
      </c>
      <c r="B969" s="10">
        <v>22702223911</v>
      </c>
      <c r="C969" s="11">
        <v>9915</v>
      </c>
      <c r="D969" s="12">
        <v>358800</v>
      </c>
    </row>
    <row r="970" spans="1:4" x14ac:dyDescent="0.2">
      <c r="A970" s="1" t="s">
        <v>206</v>
      </c>
      <c r="B970" s="10">
        <v>12405289918</v>
      </c>
      <c r="C970" s="11">
        <v>8915</v>
      </c>
      <c r="D970" s="12">
        <v>258750</v>
      </c>
    </row>
    <row r="971" spans="1:4" x14ac:dyDescent="0.2">
      <c r="A971" s="1" t="s">
        <v>205</v>
      </c>
      <c r="B971" s="10">
        <v>16105059813</v>
      </c>
      <c r="C971" s="11">
        <v>22406</v>
      </c>
      <c r="D971" s="12">
        <v>135700</v>
      </c>
    </row>
    <row r="972" spans="1:4" x14ac:dyDescent="0.2">
      <c r="A972" s="1" t="s">
        <v>204</v>
      </c>
      <c r="B972" s="10">
        <v>24405277669</v>
      </c>
      <c r="C972" s="11">
        <v>16219</v>
      </c>
      <c r="D972" s="12">
        <v>126500</v>
      </c>
    </row>
    <row r="973" spans="1:4" x14ac:dyDescent="0.2">
      <c r="A973" s="1" t="s">
        <v>203</v>
      </c>
      <c r="B973" s="10">
        <v>28203046691</v>
      </c>
      <c r="C973" s="11">
        <v>30014</v>
      </c>
      <c r="D973" s="12">
        <v>328900</v>
      </c>
    </row>
    <row r="974" spans="1:4" x14ac:dyDescent="0.2">
      <c r="A974" s="1" t="s">
        <v>202</v>
      </c>
      <c r="B974" s="10">
        <v>17110117324</v>
      </c>
      <c r="C974" s="11">
        <v>26217</v>
      </c>
      <c r="D974" s="12">
        <v>142600</v>
      </c>
    </row>
    <row r="975" spans="1:4" x14ac:dyDescent="0.2">
      <c r="A975" s="1" t="s">
        <v>201</v>
      </c>
      <c r="B975" s="10">
        <v>16911119876</v>
      </c>
      <c r="C975" s="11">
        <v>25518</v>
      </c>
      <c r="D975" s="12">
        <v>240350</v>
      </c>
    </row>
    <row r="976" spans="1:4" x14ac:dyDescent="0.2">
      <c r="A976" s="1" t="s">
        <v>200</v>
      </c>
      <c r="B976" s="10">
        <v>13008128932</v>
      </c>
      <c r="C976" s="11">
        <v>11182</v>
      </c>
      <c r="D976" s="12">
        <v>346150</v>
      </c>
    </row>
    <row r="977" spans="1:4" x14ac:dyDescent="0.2">
      <c r="A977" s="1" t="s">
        <v>199</v>
      </c>
      <c r="B977" s="10">
        <v>16208174612</v>
      </c>
      <c r="C977" s="11">
        <v>22875</v>
      </c>
      <c r="D977" s="12">
        <v>201250</v>
      </c>
    </row>
    <row r="978" spans="1:4" x14ac:dyDescent="0.2">
      <c r="A978" s="1" t="s">
        <v>198</v>
      </c>
      <c r="B978" s="10">
        <v>22906115673</v>
      </c>
      <c r="C978" s="11">
        <v>10755</v>
      </c>
      <c r="D978" s="12">
        <v>181700</v>
      </c>
    </row>
    <row r="979" spans="1:4" x14ac:dyDescent="0.2">
      <c r="A979" s="1" t="s">
        <v>197</v>
      </c>
      <c r="B979" s="10">
        <v>15510195105</v>
      </c>
      <c r="C979" s="11">
        <v>20381</v>
      </c>
      <c r="D979" s="12">
        <v>333500</v>
      </c>
    </row>
    <row r="980" spans="1:4" x14ac:dyDescent="0.2">
      <c r="A980" s="1" t="s">
        <v>196</v>
      </c>
      <c r="B980" s="10">
        <v>26010166549</v>
      </c>
      <c r="C980" s="11">
        <v>22205</v>
      </c>
      <c r="D980" s="12">
        <v>227700</v>
      </c>
    </row>
    <row r="981" spans="1:4" x14ac:dyDescent="0.2">
      <c r="A981" s="1" t="s">
        <v>195</v>
      </c>
      <c r="B981" s="10">
        <v>27701012559</v>
      </c>
      <c r="C981" s="11">
        <v>28126</v>
      </c>
      <c r="D981" s="12">
        <v>257600</v>
      </c>
    </row>
    <row r="982" spans="1:4" x14ac:dyDescent="0.2">
      <c r="A982" s="1" t="s">
        <v>194</v>
      </c>
      <c r="B982" s="10">
        <v>28301203500</v>
      </c>
      <c r="C982" s="11">
        <v>30336</v>
      </c>
      <c r="D982" s="12">
        <v>209300</v>
      </c>
    </row>
    <row r="983" spans="1:4" x14ac:dyDescent="0.2">
      <c r="A983" s="1" t="s">
        <v>193</v>
      </c>
      <c r="B983" s="10">
        <v>12909202110</v>
      </c>
      <c r="C983" s="11">
        <v>10856</v>
      </c>
      <c r="D983" s="12">
        <v>303600</v>
      </c>
    </row>
    <row r="984" spans="1:4" x14ac:dyDescent="0.2">
      <c r="A984" s="1" t="s">
        <v>192</v>
      </c>
      <c r="B984" s="10">
        <v>28312132597</v>
      </c>
      <c r="C984" s="11">
        <v>30663</v>
      </c>
      <c r="D984" s="12">
        <v>349600</v>
      </c>
    </row>
    <row r="985" spans="1:4" x14ac:dyDescent="0.2">
      <c r="A985" s="1" t="s">
        <v>191</v>
      </c>
      <c r="B985" s="10">
        <v>23603148418</v>
      </c>
      <c r="C985" s="11">
        <v>13223</v>
      </c>
      <c r="D985" s="12">
        <v>141450</v>
      </c>
    </row>
    <row r="986" spans="1:4" x14ac:dyDescent="0.2">
      <c r="A986" s="1" t="s">
        <v>190</v>
      </c>
      <c r="B986" s="10">
        <v>17601274079</v>
      </c>
      <c r="C986" s="11">
        <v>27786</v>
      </c>
      <c r="D986" s="12">
        <v>323150</v>
      </c>
    </row>
    <row r="987" spans="1:4" x14ac:dyDescent="0.2">
      <c r="A987" s="1" t="s">
        <v>189</v>
      </c>
      <c r="B987" s="10">
        <v>17204258913</v>
      </c>
      <c r="C987" s="11">
        <v>26414</v>
      </c>
      <c r="D987" s="12">
        <v>264500</v>
      </c>
    </row>
    <row r="988" spans="1:4" x14ac:dyDescent="0.2">
      <c r="A988" s="1" t="s">
        <v>188</v>
      </c>
      <c r="B988" s="10">
        <v>27909211552</v>
      </c>
      <c r="C988" s="11">
        <v>29119</v>
      </c>
      <c r="D988" s="12">
        <v>127650</v>
      </c>
    </row>
    <row r="989" spans="1:4" x14ac:dyDescent="0.2">
      <c r="A989" s="1" t="s">
        <v>187</v>
      </c>
      <c r="B989" s="10">
        <v>25808216582</v>
      </c>
      <c r="C989" s="11">
        <v>21418</v>
      </c>
      <c r="D989" s="12">
        <v>310500</v>
      </c>
    </row>
    <row r="990" spans="1:4" x14ac:dyDescent="0.2">
      <c r="A990" s="1" t="s">
        <v>186</v>
      </c>
      <c r="B990" s="10">
        <v>23103216746</v>
      </c>
      <c r="C990" s="11">
        <v>11403</v>
      </c>
      <c r="D990" s="12">
        <v>188600</v>
      </c>
    </row>
    <row r="991" spans="1:4" x14ac:dyDescent="0.2">
      <c r="A991" s="1" t="s">
        <v>185</v>
      </c>
      <c r="B991" s="10">
        <v>22611206050</v>
      </c>
      <c r="C991" s="11">
        <v>9821</v>
      </c>
      <c r="D991" s="12">
        <v>294400</v>
      </c>
    </row>
    <row r="992" spans="1:4" x14ac:dyDescent="0.2">
      <c r="A992" s="1" t="s">
        <v>184</v>
      </c>
      <c r="B992" s="10">
        <v>27505078353</v>
      </c>
      <c r="C992" s="11">
        <v>27521</v>
      </c>
      <c r="D992" s="12">
        <v>400200</v>
      </c>
    </row>
    <row r="993" spans="1:4" x14ac:dyDescent="0.2">
      <c r="A993" s="1" t="s">
        <v>183</v>
      </c>
      <c r="B993" s="10">
        <v>13202126187</v>
      </c>
      <c r="C993" s="11">
        <v>11731</v>
      </c>
      <c r="D993" s="12">
        <v>305900</v>
      </c>
    </row>
    <row r="994" spans="1:4" x14ac:dyDescent="0.2">
      <c r="A994" s="1" t="s">
        <v>182</v>
      </c>
      <c r="B994" s="10">
        <v>13507051552</v>
      </c>
      <c r="C994" s="11">
        <v>12970</v>
      </c>
      <c r="D994" s="12">
        <v>171350</v>
      </c>
    </row>
    <row r="995" spans="1:4" x14ac:dyDescent="0.2">
      <c r="A995" s="1" t="s">
        <v>181</v>
      </c>
      <c r="B995" s="10">
        <v>26807185106</v>
      </c>
      <c r="C995" s="11">
        <v>25037</v>
      </c>
      <c r="D995" s="12">
        <v>361100</v>
      </c>
    </row>
    <row r="996" spans="1:4" x14ac:dyDescent="0.2">
      <c r="A996" s="1" t="s">
        <v>180</v>
      </c>
      <c r="B996" s="10">
        <v>17010212003</v>
      </c>
      <c r="C996" s="11">
        <v>25862</v>
      </c>
      <c r="D996" s="12">
        <v>317400</v>
      </c>
    </row>
    <row r="997" spans="1:4" x14ac:dyDescent="0.2">
      <c r="A997" s="1" t="s">
        <v>179</v>
      </c>
      <c r="B997" s="10">
        <v>12112015599</v>
      </c>
      <c r="C997" s="11">
        <v>8006</v>
      </c>
      <c r="D997" s="12">
        <v>292100</v>
      </c>
    </row>
    <row r="998" spans="1:4" x14ac:dyDescent="0.2">
      <c r="A998" s="1" t="s">
        <v>178</v>
      </c>
      <c r="B998" s="10">
        <v>16001252744</v>
      </c>
      <c r="C998" s="11">
        <v>21940</v>
      </c>
      <c r="D998" s="12">
        <v>334650</v>
      </c>
    </row>
    <row r="999" spans="1:4" x14ac:dyDescent="0.2">
      <c r="A999" s="1" t="s">
        <v>177</v>
      </c>
      <c r="B999" s="10">
        <v>27112023710</v>
      </c>
      <c r="C999" s="11">
        <v>26269</v>
      </c>
      <c r="D999" s="12">
        <v>258750</v>
      </c>
    </row>
    <row r="1000" spans="1:4" x14ac:dyDescent="0.2">
      <c r="A1000" s="1" t="s">
        <v>176</v>
      </c>
      <c r="B1000" s="10">
        <v>12206096666</v>
      </c>
      <c r="C1000" s="11">
        <v>8196</v>
      </c>
      <c r="D1000" s="12">
        <v>264500</v>
      </c>
    </row>
    <row r="1001" spans="1:4" x14ac:dyDescent="0.2">
      <c r="A1001" s="1" t="s">
        <v>175</v>
      </c>
      <c r="B1001" s="10">
        <v>12012113288</v>
      </c>
      <c r="C1001" s="11">
        <v>7651</v>
      </c>
      <c r="D1001" s="12">
        <v>303600</v>
      </c>
    </row>
  </sheetData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2" sqref="E22"/>
    </sheetView>
  </sheetViews>
  <sheetFormatPr defaultRowHeight="12" x14ac:dyDescent="0.2"/>
  <cols>
    <col min="1" max="1" width="18.5" bestFit="1" customWidth="1"/>
    <col min="2" max="4" width="13.83203125" customWidth="1"/>
  </cols>
  <sheetData>
    <row r="1" spans="1:6" ht="27" customHeight="1" x14ac:dyDescent="0.2">
      <c r="A1" s="82" t="s">
        <v>3742</v>
      </c>
      <c r="B1" s="82" t="s">
        <v>3743</v>
      </c>
      <c r="C1" s="82" t="s">
        <v>3744</v>
      </c>
      <c r="D1" s="83" t="s">
        <v>3745</v>
      </c>
    </row>
    <row r="2" spans="1:6" x14ac:dyDescent="0.2">
      <c r="A2" s="27" t="s">
        <v>3746</v>
      </c>
      <c r="B2" s="28">
        <v>28</v>
      </c>
      <c r="C2" s="29">
        <f ca="1">TODAY()-17</f>
        <v>44374</v>
      </c>
      <c r="D2" s="30"/>
    </row>
    <row r="3" spans="1:6" x14ac:dyDescent="0.2">
      <c r="A3" s="27" t="s">
        <v>3747</v>
      </c>
      <c r="B3" s="28">
        <v>14</v>
      </c>
      <c r="C3" s="29">
        <f ca="1">TODAY()-7</f>
        <v>44384</v>
      </c>
      <c r="D3" s="30"/>
      <c r="F3" s="71" t="s">
        <v>5498</v>
      </c>
    </row>
    <row r="4" spans="1:6" x14ac:dyDescent="0.2">
      <c r="A4" s="27" t="s">
        <v>3748</v>
      </c>
      <c r="B4" s="28">
        <v>28</v>
      </c>
      <c r="C4" s="29">
        <f ca="1">TODAY()-12</f>
        <v>44379</v>
      </c>
      <c r="D4" s="30"/>
      <c r="F4" s="71" t="s">
        <v>5499</v>
      </c>
    </row>
    <row r="5" spans="1:6" x14ac:dyDescent="0.2">
      <c r="A5" s="27" t="s">
        <v>3749</v>
      </c>
      <c r="B5" s="28">
        <v>21</v>
      </c>
      <c r="C5" s="29">
        <f ca="1">TODAY()-13</f>
        <v>44378</v>
      </c>
      <c r="D5" s="30"/>
    </row>
    <row r="6" spans="1:6" x14ac:dyDescent="0.2">
      <c r="A6" s="27" t="s">
        <v>3750</v>
      </c>
      <c r="B6" s="28">
        <v>14</v>
      </c>
      <c r="C6" s="29">
        <f ca="1">TODAY()-7</f>
        <v>44384</v>
      </c>
      <c r="D6" s="30"/>
    </row>
    <row r="7" spans="1:6" x14ac:dyDescent="0.2">
      <c r="A7" s="27" t="s">
        <v>3751</v>
      </c>
      <c r="B7" s="28">
        <v>14</v>
      </c>
      <c r="C7" s="29">
        <f ca="1">TODAY()-7</f>
        <v>44384</v>
      </c>
      <c r="D7" s="30"/>
    </row>
    <row r="8" spans="1:6" x14ac:dyDescent="0.2">
      <c r="A8" s="27" t="s">
        <v>3752</v>
      </c>
      <c r="B8" s="28">
        <v>42</v>
      </c>
      <c r="C8" s="29">
        <f ca="1">TODAY()-19</f>
        <v>44372</v>
      </c>
      <c r="D8" s="30"/>
    </row>
    <row r="9" spans="1:6" x14ac:dyDescent="0.2">
      <c r="A9" s="27" t="s">
        <v>3753</v>
      </c>
      <c r="B9" s="28">
        <v>42</v>
      </c>
      <c r="C9" s="29">
        <f ca="1">TODAY()-23</f>
        <v>44368</v>
      </c>
      <c r="D9" s="30"/>
    </row>
    <row r="10" spans="1:6" x14ac:dyDescent="0.2">
      <c r="A10" s="27" t="s">
        <v>3754</v>
      </c>
      <c r="B10" s="28">
        <v>35</v>
      </c>
      <c r="C10" s="29">
        <f ca="1">TODAY()-25</f>
        <v>44366</v>
      </c>
      <c r="D10" s="30"/>
    </row>
    <row r="11" spans="1:6" x14ac:dyDescent="0.2">
      <c r="A11" s="27" t="s">
        <v>3755</v>
      </c>
      <c r="B11" s="28">
        <v>14</v>
      </c>
      <c r="C11" s="29">
        <f ca="1">TODAY()-7</f>
        <v>44384</v>
      </c>
      <c r="D11" s="30"/>
    </row>
    <row r="12" spans="1:6" x14ac:dyDescent="0.2">
      <c r="A12" s="27" t="s">
        <v>3756</v>
      </c>
      <c r="B12" s="28">
        <v>21</v>
      </c>
      <c r="C12" s="29">
        <f ca="1">TODAY()-7</f>
        <v>44384</v>
      </c>
      <c r="D12" s="30"/>
    </row>
    <row r="13" spans="1:6" x14ac:dyDescent="0.2">
      <c r="A13" s="27" t="s">
        <v>3757</v>
      </c>
      <c r="B13" s="28">
        <v>28</v>
      </c>
      <c r="C13" s="29">
        <f ca="1">TODAY()-19</f>
        <v>44372</v>
      </c>
      <c r="D13" s="30"/>
    </row>
    <row r="14" spans="1:6" x14ac:dyDescent="0.2">
      <c r="A14" s="27" t="s">
        <v>3758</v>
      </c>
      <c r="B14" s="28">
        <v>28</v>
      </c>
      <c r="C14" s="29">
        <f ca="1">TODAY()-10</f>
        <v>44381</v>
      </c>
      <c r="D14" s="30"/>
    </row>
    <row r="15" spans="1:6" x14ac:dyDescent="0.2">
      <c r="A15" s="27" t="s">
        <v>3759</v>
      </c>
      <c r="B15" s="28">
        <v>28</v>
      </c>
      <c r="C15" s="29">
        <f ca="1">TODAY()-13</f>
        <v>44378</v>
      </c>
      <c r="D15" s="30"/>
    </row>
    <row r="16" spans="1:6" x14ac:dyDescent="0.2">
      <c r="A16" s="27" t="s">
        <v>3760</v>
      </c>
      <c r="B16" s="28">
        <v>35</v>
      </c>
      <c r="C16" s="29">
        <f ca="1">TODAY()-19</f>
        <v>44372</v>
      </c>
      <c r="D16" s="30"/>
    </row>
    <row r="17" spans="1:4" x14ac:dyDescent="0.2">
      <c r="A17" s="27" t="s">
        <v>3761</v>
      </c>
      <c r="B17" s="28">
        <v>28</v>
      </c>
      <c r="C17" s="29">
        <f ca="1">TODAY()-17</f>
        <v>44374</v>
      </c>
      <c r="D17" s="30"/>
    </row>
    <row r="18" spans="1:4" x14ac:dyDescent="0.2">
      <c r="A18" s="27" t="s">
        <v>3762</v>
      </c>
      <c r="B18" s="28">
        <v>21</v>
      </c>
      <c r="C18" s="29">
        <f ca="1">TODAY()-9</f>
        <v>44382</v>
      </c>
      <c r="D18" s="30"/>
    </row>
    <row r="19" spans="1:4" x14ac:dyDescent="0.2">
      <c r="A19" s="27" t="s">
        <v>3764</v>
      </c>
      <c r="B19" s="28">
        <v>28</v>
      </c>
      <c r="C19" s="29">
        <f ca="1">TODAY()-9</f>
        <v>44382</v>
      </c>
      <c r="D19" s="30"/>
    </row>
    <row r="20" spans="1:4" x14ac:dyDescent="0.2">
      <c r="A20" s="27" t="s">
        <v>3765</v>
      </c>
      <c r="B20" s="28">
        <v>42</v>
      </c>
      <c r="C20" s="29">
        <f ca="1">TODAY()-18</f>
        <v>44373</v>
      </c>
      <c r="D20" s="30"/>
    </row>
    <row r="21" spans="1:4" x14ac:dyDescent="0.2">
      <c r="A21" s="27" t="s">
        <v>3766</v>
      </c>
      <c r="B21" s="28">
        <v>28</v>
      </c>
      <c r="C21" s="29">
        <f ca="1">TODAY()-8</f>
        <v>44383</v>
      </c>
      <c r="D21" s="30"/>
    </row>
    <row r="22" spans="1:4" x14ac:dyDescent="0.2">
      <c r="A22" s="27" t="s">
        <v>3767</v>
      </c>
      <c r="B22" s="28">
        <v>28</v>
      </c>
      <c r="C22" s="29">
        <f ca="1">TODAY()-8</f>
        <v>44383</v>
      </c>
      <c r="D22" s="30"/>
    </row>
    <row r="23" spans="1:4" x14ac:dyDescent="0.2">
      <c r="A23" s="27" t="s">
        <v>3763</v>
      </c>
      <c r="B23" s="28">
        <v>35</v>
      </c>
      <c r="C23" s="29">
        <f ca="1">TODAY()-8</f>
        <v>44383</v>
      </c>
      <c r="D23" s="3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1"/>
  <sheetViews>
    <sheetView workbookViewId="0">
      <selection activeCell="F9" sqref="F9"/>
    </sheetView>
  </sheetViews>
  <sheetFormatPr defaultColWidth="13.33203125" defaultRowHeight="10.5" customHeight="1" x14ac:dyDescent="0.2"/>
  <cols>
    <col min="1" max="2" width="18.33203125" style="1" customWidth="1"/>
    <col min="3" max="3" width="23.83203125" style="6" customWidth="1"/>
    <col min="4" max="16384" width="13.33203125" style="1"/>
  </cols>
  <sheetData>
    <row r="1" spans="1:7" ht="17.45" customHeight="1" x14ac:dyDescent="0.2">
      <c r="A1" s="84" t="s">
        <v>173</v>
      </c>
      <c r="B1" s="84" t="s">
        <v>174</v>
      </c>
      <c r="C1" s="84" t="s">
        <v>5500</v>
      </c>
    </row>
    <row r="2" spans="1:7" ht="10.5" customHeight="1" x14ac:dyDescent="0.2">
      <c r="A2" s="2" t="s">
        <v>2559</v>
      </c>
      <c r="B2" s="2" t="s">
        <v>2316</v>
      </c>
    </row>
    <row r="3" spans="1:7" ht="10.5" customHeight="1" x14ac:dyDescent="0.2">
      <c r="A3" s="2" t="s">
        <v>2268</v>
      </c>
      <c r="B3" s="2" t="s">
        <v>2251</v>
      </c>
      <c r="E3" s="7"/>
      <c r="F3" s="5"/>
    </row>
    <row r="4" spans="1:7" ht="10.5" customHeight="1" x14ac:dyDescent="0.2">
      <c r="A4" s="2" t="s">
        <v>171</v>
      </c>
      <c r="B4" s="2" t="s">
        <v>2316</v>
      </c>
      <c r="E4" s="7"/>
      <c r="F4" s="5"/>
    </row>
    <row r="5" spans="1:7" ht="10.5" customHeight="1" x14ac:dyDescent="0.2">
      <c r="A5" s="2" t="s">
        <v>87</v>
      </c>
      <c r="B5" s="2" t="s">
        <v>2574</v>
      </c>
      <c r="E5" s="8"/>
    </row>
    <row r="6" spans="1:7" ht="10.5" customHeight="1" x14ac:dyDescent="0.2">
      <c r="A6" s="2" t="s">
        <v>170</v>
      </c>
      <c r="B6" s="2" t="s">
        <v>2317</v>
      </c>
    </row>
    <row r="7" spans="1:7" ht="10.5" customHeight="1" x14ac:dyDescent="0.2">
      <c r="A7" s="2" t="s">
        <v>2213</v>
      </c>
      <c r="B7" s="2" t="s">
        <v>169</v>
      </c>
    </row>
    <row r="8" spans="1:7" ht="10.5" customHeight="1" x14ac:dyDescent="0.2">
      <c r="A8" s="2" t="s">
        <v>2299</v>
      </c>
      <c r="B8" s="2" t="s">
        <v>115</v>
      </c>
    </row>
    <row r="9" spans="1:7" ht="10.5" customHeight="1" x14ac:dyDescent="0.2">
      <c r="A9" s="2" t="s">
        <v>2478</v>
      </c>
      <c r="B9" s="2" t="s">
        <v>2380</v>
      </c>
    </row>
    <row r="10" spans="1:7" ht="10.5" customHeight="1" x14ac:dyDescent="0.2">
      <c r="A10" s="2" t="s">
        <v>85</v>
      </c>
      <c r="B10" s="2" t="s">
        <v>168</v>
      </c>
    </row>
    <row r="11" spans="1:7" ht="10.5" customHeight="1" x14ac:dyDescent="0.2">
      <c r="A11" s="2" t="s">
        <v>2399</v>
      </c>
      <c r="B11" s="2" t="s">
        <v>167</v>
      </c>
    </row>
    <row r="12" spans="1:7" ht="10.5" customHeight="1" x14ac:dyDescent="0.2">
      <c r="A12" s="2" t="s">
        <v>55</v>
      </c>
      <c r="B12" s="2" t="s">
        <v>166</v>
      </c>
      <c r="F12" s="7"/>
      <c r="G12" s="5"/>
    </row>
    <row r="13" spans="1:7" ht="10.5" customHeight="1" x14ac:dyDescent="0.2">
      <c r="A13" s="2" t="s">
        <v>140</v>
      </c>
      <c r="B13" s="2" t="s">
        <v>2466</v>
      </c>
      <c r="F13" s="8"/>
    </row>
    <row r="14" spans="1:7" ht="10.5" customHeight="1" x14ac:dyDescent="0.2">
      <c r="A14" s="2" t="s">
        <v>2413</v>
      </c>
      <c r="B14" s="2" t="s">
        <v>165</v>
      </c>
    </row>
    <row r="15" spans="1:7" ht="10.5" customHeight="1" x14ac:dyDescent="0.2">
      <c r="A15" s="2" t="s">
        <v>2326</v>
      </c>
      <c r="B15" s="2" t="s">
        <v>164</v>
      </c>
    </row>
    <row r="16" spans="1:7" ht="10.5" customHeight="1" x14ac:dyDescent="0.2">
      <c r="A16" s="2" t="s">
        <v>2567</v>
      </c>
      <c r="B16" s="2" t="s">
        <v>2509</v>
      </c>
    </row>
    <row r="17" spans="1:3" ht="10.5" customHeight="1" x14ac:dyDescent="0.2">
      <c r="A17" s="2" t="s">
        <v>138</v>
      </c>
      <c r="B17" s="2" t="s">
        <v>163</v>
      </c>
      <c r="C17" s="1"/>
    </row>
    <row r="18" spans="1:3" ht="10.5" customHeight="1" x14ac:dyDescent="0.2">
      <c r="A18" s="2" t="s">
        <v>2320</v>
      </c>
      <c r="B18" s="2" t="s">
        <v>2508</v>
      </c>
      <c r="C18" s="1"/>
    </row>
    <row r="19" spans="1:3" ht="10.5" customHeight="1" x14ac:dyDescent="0.2">
      <c r="A19" s="2" t="s">
        <v>2383</v>
      </c>
      <c r="B19" s="2" t="s">
        <v>162</v>
      </c>
      <c r="C19" s="1"/>
    </row>
    <row r="20" spans="1:3" ht="10.5" customHeight="1" x14ac:dyDescent="0.2">
      <c r="A20" s="2" t="s">
        <v>2427</v>
      </c>
      <c r="B20" s="2" t="s">
        <v>2490</v>
      </c>
      <c r="C20" s="1"/>
    </row>
    <row r="21" spans="1:3" ht="10.5" customHeight="1" x14ac:dyDescent="0.2">
      <c r="A21" s="2" t="s">
        <v>161</v>
      </c>
      <c r="B21" s="2" t="s">
        <v>2579</v>
      </c>
      <c r="C21" s="1"/>
    </row>
    <row r="22" spans="1:3" ht="10.5" customHeight="1" x14ac:dyDescent="0.2">
      <c r="A22" s="2" t="s">
        <v>133</v>
      </c>
      <c r="B22" s="2" t="s">
        <v>2302</v>
      </c>
      <c r="C22" s="1"/>
    </row>
    <row r="23" spans="1:3" ht="10.5" customHeight="1" x14ac:dyDescent="0.2">
      <c r="A23" s="2" t="s">
        <v>160</v>
      </c>
      <c r="B23" s="2" t="s">
        <v>2457</v>
      </c>
      <c r="C23" s="1"/>
    </row>
    <row r="24" spans="1:3" ht="10.5" customHeight="1" x14ac:dyDescent="0.2">
      <c r="A24" s="2" t="s">
        <v>2374</v>
      </c>
      <c r="B24" s="2" t="s">
        <v>2314</v>
      </c>
      <c r="C24" s="1"/>
    </row>
    <row r="25" spans="1:3" ht="10.5" customHeight="1" x14ac:dyDescent="0.2">
      <c r="A25" s="2" t="s">
        <v>158</v>
      </c>
      <c r="B25" s="2" t="s">
        <v>159</v>
      </c>
      <c r="C25" s="1"/>
    </row>
    <row r="26" spans="1:3" ht="10.5" customHeight="1" x14ac:dyDescent="0.2">
      <c r="A26" s="2" t="s">
        <v>157</v>
      </c>
      <c r="B26" s="2" t="s">
        <v>2558</v>
      </c>
      <c r="C26" s="1"/>
    </row>
    <row r="27" spans="1:3" ht="10.5" customHeight="1" x14ac:dyDescent="0.2">
      <c r="A27" s="2" t="s">
        <v>155</v>
      </c>
      <c r="B27" s="2" t="s">
        <v>156</v>
      </c>
      <c r="C27" s="1"/>
    </row>
    <row r="28" spans="1:3" ht="10.5" customHeight="1" x14ac:dyDescent="0.2">
      <c r="A28" s="2" t="s">
        <v>91</v>
      </c>
      <c r="B28" s="2" t="s">
        <v>154</v>
      </c>
      <c r="C28" s="1"/>
    </row>
    <row r="29" spans="1:3" ht="10.5" customHeight="1" x14ac:dyDescent="0.2">
      <c r="A29" s="2" t="s">
        <v>2576</v>
      </c>
      <c r="B29" s="2" t="s">
        <v>2545</v>
      </c>
      <c r="C29" s="1"/>
    </row>
    <row r="30" spans="1:3" ht="10.5" customHeight="1" x14ac:dyDescent="0.2">
      <c r="A30" s="2" t="s">
        <v>153</v>
      </c>
      <c r="B30" s="2" t="s">
        <v>35</v>
      </c>
      <c r="C30" s="1"/>
    </row>
    <row r="31" spans="1:3" ht="10.5" customHeight="1" x14ac:dyDescent="0.2">
      <c r="A31" s="2" t="s">
        <v>152</v>
      </c>
      <c r="B31" s="2" t="s">
        <v>2492</v>
      </c>
      <c r="C31" s="1"/>
    </row>
    <row r="32" spans="1:3" ht="10.5" customHeight="1" x14ac:dyDescent="0.2">
      <c r="A32" s="2" t="s">
        <v>150</v>
      </c>
      <c r="B32" s="2" t="s">
        <v>151</v>
      </c>
      <c r="C32" s="1"/>
    </row>
    <row r="33" spans="1:3" ht="10.5" customHeight="1" x14ac:dyDescent="0.2">
      <c r="A33" s="2" t="s">
        <v>149</v>
      </c>
      <c r="B33" s="2" t="s">
        <v>2350</v>
      </c>
      <c r="C33" s="1"/>
    </row>
    <row r="34" spans="1:3" ht="10.5" customHeight="1" x14ac:dyDescent="0.2">
      <c r="A34" s="2" t="s">
        <v>34</v>
      </c>
      <c r="B34" s="2" t="s">
        <v>148</v>
      </c>
      <c r="C34" s="1"/>
    </row>
    <row r="35" spans="1:3" ht="10.5" customHeight="1" x14ac:dyDescent="0.2">
      <c r="A35" s="2" t="s">
        <v>2458</v>
      </c>
      <c r="B35" s="2" t="s">
        <v>147</v>
      </c>
      <c r="C35" s="1"/>
    </row>
    <row r="36" spans="1:3" ht="10.5" customHeight="1" x14ac:dyDescent="0.2">
      <c r="A36" s="2" t="s">
        <v>2293</v>
      </c>
      <c r="B36" s="2" t="s">
        <v>146</v>
      </c>
      <c r="C36" s="1"/>
    </row>
    <row r="37" spans="1:3" ht="10.5" customHeight="1" x14ac:dyDescent="0.2">
      <c r="A37" s="2" t="s">
        <v>42</v>
      </c>
      <c r="B37" s="2" t="s">
        <v>145</v>
      </c>
      <c r="C37" s="1"/>
    </row>
    <row r="38" spans="1:3" ht="10.5" customHeight="1" x14ac:dyDescent="0.2">
      <c r="A38" s="2" t="s">
        <v>2335</v>
      </c>
      <c r="B38" s="2" t="s">
        <v>144</v>
      </c>
      <c r="C38" s="1"/>
    </row>
    <row r="39" spans="1:3" ht="10.5" customHeight="1" x14ac:dyDescent="0.2">
      <c r="A39" s="2" t="s">
        <v>2272</v>
      </c>
      <c r="B39" s="2" t="s">
        <v>2210</v>
      </c>
      <c r="C39" s="1"/>
    </row>
    <row r="40" spans="1:3" ht="10.5" customHeight="1" x14ac:dyDescent="0.2">
      <c r="A40" s="2" t="s">
        <v>143</v>
      </c>
      <c r="B40" s="2" t="s">
        <v>75</v>
      </c>
      <c r="C40" s="1"/>
    </row>
    <row r="41" spans="1:3" ht="10.5" customHeight="1" x14ac:dyDescent="0.2">
      <c r="A41" s="2" t="s">
        <v>2383</v>
      </c>
      <c r="B41" s="2" t="s">
        <v>2507</v>
      </c>
      <c r="C41" s="1"/>
    </row>
    <row r="42" spans="1:3" ht="10.5" customHeight="1" x14ac:dyDescent="0.2">
      <c r="A42" s="2" t="s">
        <v>2267</v>
      </c>
      <c r="B42" s="2" t="s">
        <v>2564</v>
      </c>
      <c r="C42" s="1"/>
    </row>
    <row r="43" spans="1:3" ht="10.5" customHeight="1" x14ac:dyDescent="0.2">
      <c r="A43" s="2" t="s">
        <v>142</v>
      </c>
      <c r="B43" s="2" t="s">
        <v>107</v>
      </c>
      <c r="C43" s="1"/>
    </row>
    <row r="44" spans="1:3" ht="10.5" customHeight="1" x14ac:dyDescent="0.2">
      <c r="A44" s="2" t="s">
        <v>59</v>
      </c>
      <c r="B44" s="2" t="s">
        <v>141</v>
      </c>
      <c r="C44" s="1"/>
    </row>
    <row r="45" spans="1:3" ht="10.5" customHeight="1" x14ac:dyDescent="0.2">
      <c r="A45" s="2" t="s">
        <v>140</v>
      </c>
      <c r="B45" s="2" t="s">
        <v>2266</v>
      </c>
      <c r="C45" s="1"/>
    </row>
    <row r="46" spans="1:3" ht="10.5" customHeight="1" x14ac:dyDescent="0.2">
      <c r="A46" s="2" t="s">
        <v>2536</v>
      </c>
      <c r="B46" s="2" t="s">
        <v>2317</v>
      </c>
      <c r="C46" s="1"/>
    </row>
    <row r="47" spans="1:3" ht="10.5" customHeight="1" x14ac:dyDescent="0.2">
      <c r="A47" s="2" t="s">
        <v>139</v>
      </c>
      <c r="B47" s="2" t="s">
        <v>33</v>
      </c>
      <c r="C47" s="1"/>
    </row>
    <row r="48" spans="1:3" ht="10.5" customHeight="1" x14ac:dyDescent="0.2">
      <c r="A48" s="2" t="s">
        <v>138</v>
      </c>
      <c r="B48" s="2" t="s">
        <v>2596</v>
      </c>
      <c r="C48" s="1"/>
    </row>
    <row r="49" spans="1:3" ht="10.5" customHeight="1" x14ac:dyDescent="0.2">
      <c r="A49" s="2" t="s">
        <v>2220</v>
      </c>
      <c r="B49" s="2" t="s">
        <v>108</v>
      </c>
      <c r="C49" s="1"/>
    </row>
    <row r="50" spans="1:3" ht="10.5" customHeight="1" x14ac:dyDescent="0.2">
      <c r="A50" s="2" t="s">
        <v>2427</v>
      </c>
      <c r="B50" s="2" t="s">
        <v>137</v>
      </c>
      <c r="C50" s="1"/>
    </row>
    <row r="51" spans="1:3" ht="10.5" customHeight="1" x14ac:dyDescent="0.2">
      <c r="A51" s="2" t="s">
        <v>2473</v>
      </c>
      <c r="B51" s="2" t="s">
        <v>136</v>
      </c>
      <c r="C51" s="1"/>
    </row>
    <row r="52" spans="1:3" ht="10.5" customHeight="1" x14ac:dyDescent="0.2">
      <c r="A52" s="2" t="s">
        <v>15</v>
      </c>
      <c r="B52" s="2" t="s">
        <v>135</v>
      </c>
      <c r="C52" s="1"/>
    </row>
    <row r="53" spans="1:3" ht="10.5" customHeight="1" x14ac:dyDescent="0.2">
      <c r="A53" s="2" t="s">
        <v>2500</v>
      </c>
      <c r="B53" s="2" t="s">
        <v>119</v>
      </c>
      <c r="C53" s="1"/>
    </row>
    <row r="54" spans="1:3" ht="10.5" customHeight="1" x14ac:dyDescent="0.2">
      <c r="A54" s="2" t="s">
        <v>2452</v>
      </c>
      <c r="B54" s="2" t="s">
        <v>134</v>
      </c>
      <c r="C54" s="1"/>
    </row>
    <row r="55" spans="1:3" ht="10.5" customHeight="1" x14ac:dyDescent="0.2">
      <c r="A55" s="2" t="s">
        <v>133</v>
      </c>
      <c r="B55" s="2" t="s">
        <v>2400</v>
      </c>
      <c r="C55" s="1"/>
    </row>
    <row r="56" spans="1:3" ht="10.5" customHeight="1" x14ac:dyDescent="0.2">
      <c r="A56" s="2" t="s">
        <v>2417</v>
      </c>
      <c r="B56" s="2" t="s">
        <v>33</v>
      </c>
      <c r="C56" s="1"/>
    </row>
    <row r="57" spans="1:3" ht="10.5" customHeight="1" x14ac:dyDescent="0.2">
      <c r="A57" s="2" t="s">
        <v>2276</v>
      </c>
      <c r="B57" s="2" t="s">
        <v>132</v>
      </c>
      <c r="C57" s="1"/>
    </row>
    <row r="58" spans="1:3" ht="10.5" customHeight="1" x14ac:dyDescent="0.2">
      <c r="A58" s="2" t="s">
        <v>2456</v>
      </c>
      <c r="B58" s="2" t="s">
        <v>73</v>
      </c>
      <c r="C58" s="1"/>
    </row>
    <row r="59" spans="1:3" ht="10.5" customHeight="1" x14ac:dyDescent="0.2">
      <c r="A59" s="2" t="s">
        <v>131</v>
      </c>
      <c r="B59" s="2" t="s">
        <v>60</v>
      </c>
      <c r="C59" s="1"/>
    </row>
    <row r="60" spans="1:3" ht="10.5" customHeight="1" x14ac:dyDescent="0.2">
      <c r="A60" s="2" t="s">
        <v>129</v>
      </c>
      <c r="B60" s="2" t="s">
        <v>130</v>
      </c>
      <c r="C60" s="1"/>
    </row>
    <row r="61" spans="1:3" ht="10.5" customHeight="1" x14ac:dyDescent="0.2">
      <c r="A61" s="2" t="s">
        <v>85</v>
      </c>
      <c r="B61" s="2" t="s">
        <v>128</v>
      </c>
      <c r="C61" s="1"/>
    </row>
    <row r="62" spans="1:3" ht="10.5" customHeight="1" x14ac:dyDescent="0.2">
      <c r="A62" s="2" t="s">
        <v>2211</v>
      </c>
      <c r="B62" s="2" t="s">
        <v>127</v>
      </c>
      <c r="C62" s="1"/>
    </row>
    <row r="63" spans="1:3" ht="10.5" customHeight="1" x14ac:dyDescent="0.2">
      <c r="A63" s="2" t="s">
        <v>2268</v>
      </c>
      <c r="B63" s="2" t="s">
        <v>125</v>
      </c>
      <c r="C63" s="1"/>
    </row>
    <row r="64" spans="1:3" ht="10.5" customHeight="1" x14ac:dyDescent="0.2">
      <c r="A64" s="2" t="s">
        <v>2301</v>
      </c>
      <c r="B64" s="2" t="s">
        <v>126</v>
      </c>
      <c r="C64" s="1"/>
    </row>
    <row r="65" spans="1:3" ht="10.5" customHeight="1" x14ac:dyDescent="0.2">
      <c r="A65" s="2" t="s">
        <v>2349</v>
      </c>
      <c r="B65" s="2" t="s">
        <v>2358</v>
      </c>
      <c r="C65" s="1"/>
    </row>
    <row r="66" spans="1:3" ht="10.5" customHeight="1" x14ac:dyDescent="0.2">
      <c r="A66" s="2" t="s">
        <v>31</v>
      </c>
      <c r="B66" s="2" t="s">
        <v>125</v>
      </c>
      <c r="C66" s="1"/>
    </row>
    <row r="67" spans="1:3" ht="10.5" customHeight="1" x14ac:dyDescent="0.2">
      <c r="A67" s="2" t="s">
        <v>2580</v>
      </c>
      <c r="B67" s="2" t="s">
        <v>124</v>
      </c>
      <c r="C67" s="1"/>
    </row>
    <row r="68" spans="1:3" ht="10.5" customHeight="1" x14ac:dyDescent="0.2">
      <c r="A68" s="2" t="s">
        <v>2330</v>
      </c>
      <c r="B68" s="2" t="s">
        <v>123</v>
      </c>
      <c r="C68" s="1"/>
    </row>
    <row r="69" spans="1:3" ht="10.5" customHeight="1" x14ac:dyDescent="0.2">
      <c r="A69" s="2" t="s">
        <v>121</v>
      </c>
      <c r="B69" s="2" t="s">
        <v>122</v>
      </c>
      <c r="C69" s="1"/>
    </row>
    <row r="70" spans="1:3" ht="10.5" customHeight="1" x14ac:dyDescent="0.2">
      <c r="A70" s="2" t="s">
        <v>2549</v>
      </c>
      <c r="B70" s="2" t="s">
        <v>120</v>
      </c>
      <c r="C70" s="1"/>
    </row>
    <row r="71" spans="1:3" ht="10.5" customHeight="1" x14ac:dyDescent="0.2">
      <c r="A71" s="2" t="s">
        <v>72</v>
      </c>
      <c r="B71" s="2" t="s">
        <v>119</v>
      </c>
      <c r="C71" s="1"/>
    </row>
    <row r="72" spans="1:3" ht="10.5" customHeight="1" x14ac:dyDescent="0.2">
      <c r="A72" s="2" t="s">
        <v>2250</v>
      </c>
      <c r="B72" s="2" t="s">
        <v>2369</v>
      </c>
      <c r="C72" s="1"/>
    </row>
    <row r="73" spans="1:3" ht="10.5" customHeight="1" x14ac:dyDescent="0.2">
      <c r="A73" s="2" t="s">
        <v>118</v>
      </c>
      <c r="B73" s="2" t="s">
        <v>2552</v>
      </c>
      <c r="C73" s="1"/>
    </row>
    <row r="74" spans="1:3" ht="10.5" customHeight="1" x14ac:dyDescent="0.2">
      <c r="A74" s="2" t="s">
        <v>2203</v>
      </c>
      <c r="B74" s="2" t="s">
        <v>117</v>
      </c>
      <c r="C74" s="1"/>
    </row>
    <row r="75" spans="1:3" ht="10.5" customHeight="1" x14ac:dyDescent="0.2">
      <c r="A75" s="2" t="s">
        <v>2562</v>
      </c>
      <c r="B75" s="2" t="s">
        <v>116</v>
      </c>
      <c r="C75" s="1"/>
    </row>
    <row r="76" spans="1:3" ht="10.5" customHeight="1" x14ac:dyDescent="0.2">
      <c r="A76" s="2" t="s">
        <v>2353</v>
      </c>
      <c r="B76" s="2" t="s">
        <v>2360</v>
      </c>
      <c r="C76" s="1"/>
    </row>
    <row r="77" spans="1:3" ht="10.5" customHeight="1" x14ac:dyDescent="0.2">
      <c r="A77" s="2" t="s">
        <v>114</v>
      </c>
      <c r="B77" s="2" t="s">
        <v>115</v>
      </c>
      <c r="C77" s="1"/>
    </row>
    <row r="78" spans="1:3" ht="10.5" customHeight="1" x14ac:dyDescent="0.2">
      <c r="A78" s="2" t="s">
        <v>2353</v>
      </c>
      <c r="B78" s="2" t="s">
        <v>113</v>
      </c>
      <c r="C78" s="1"/>
    </row>
    <row r="79" spans="1:3" ht="10.5" customHeight="1" x14ac:dyDescent="0.2">
      <c r="A79" s="2" t="s">
        <v>2236</v>
      </c>
      <c r="B79" s="2" t="s">
        <v>112</v>
      </c>
      <c r="C79" s="1"/>
    </row>
    <row r="80" spans="1:3" ht="10.5" customHeight="1" x14ac:dyDescent="0.2">
      <c r="A80" s="2" t="s">
        <v>2489</v>
      </c>
      <c r="B80" s="2" t="s">
        <v>111</v>
      </c>
      <c r="C80" s="1"/>
    </row>
    <row r="81" spans="1:3" ht="10.5" customHeight="1" x14ac:dyDescent="0.2">
      <c r="A81" s="2" t="s">
        <v>2576</v>
      </c>
      <c r="B81" s="2" t="s">
        <v>2561</v>
      </c>
      <c r="C81" s="1"/>
    </row>
    <row r="82" spans="1:3" ht="10.5" customHeight="1" x14ac:dyDescent="0.2">
      <c r="A82" s="2" t="s">
        <v>2523</v>
      </c>
      <c r="B82" s="2" t="s">
        <v>2416</v>
      </c>
      <c r="C82" s="1"/>
    </row>
    <row r="83" spans="1:3" ht="10.5" customHeight="1" x14ac:dyDescent="0.2">
      <c r="A83" s="2" t="s">
        <v>15</v>
      </c>
      <c r="B83" s="2" t="s">
        <v>110</v>
      </c>
      <c r="C83" s="1"/>
    </row>
    <row r="84" spans="1:3" ht="10.5" customHeight="1" x14ac:dyDescent="0.2">
      <c r="A84" s="2" t="s">
        <v>2286</v>
      </c>
      <c r="B84" s="2" t="s">
        <v>2216</v>
      </c>
      <c r="C84" s="1"/>
    </row>
    <row r="85" spans="1:3" ht="10.5" customHeight="1" x14ac:dyDescent="0.2">
      <c r="A85" s="2" t="s">
        <v>22</v>
      </c>
      <c r="B85" s="2" t="s">
        <v>109</v>
      </c>
      <c r="C85" s="1"/>
    </row>
    <row r="86" spans="1:3" ht="10.5" customHeight="1" x14ac:dyDescent="0.2">
      <c r="A86" s="2" t="s">
        <v>2473</v>
      </c>
      <c r="B86" s="2" t="s">
        <v>108</v>
      </c>
      <c r="C86" s="1"/>
    </row>
    <row r="87" spans="1:3" ht="10.5" customHeight="1" x14ac:dyDescent="0.2">
      <c r="A87" s="2" t="s">
        <v>2282</v>
      </c>
      <c r="B87" s="2" t="s">
        <v>2382</v>
      </c>
      <c r="C87" s="1"/>
    </row>
    <row r="88" spans="1:3" ht="10.5" customHeight="1" x14ac:dyDescent="0.2">
      <c r="A88" s="2" t="s">
        <v>2219</v>
      </c>
      <c r="B88" s="2" t="s">
        <v>2431</v>
      </c>
      <c r="C88" s="1"/>
    </row>
    <row r="89" spans="1:3" ht="10.5" customHeight="1" x14ac:dyDescent="0.2">
      <c r="A89" s="2" t="s">
        <v>2289</v>
      </c>
      <c r="B89" s="2" t="s">
        <v>107</v>
      </c>
      <c r="C89" s="1"/>
    </row>
    <row r="90" spans="1:3" ht="10.5" customHeight="1" x14ac:dyDescent="0.2">
      <c r="A90" s="2" t="s">
        <v>2220</v>
      </c>
      <c r="B90" s="2" t="s">
        <v>54</v>
      </c>
      <c r="C90" s="1"/>
    </row>
    <row r="91" spans="1:3" ht="10.5" customHeight="1" x14ac:dyDescent="0.2">
      <c r="A91" s="2" t="s">
        <v>31</v>
      </c>
      <c r="B91" s="2" t="s">
        <v>106</v>
      </c>
      <c r="C91" s="1"/>
    </row>
    <row r="92" spans="1:3" ht="10.5" customHeight="1" x14ac:dyDescent="0.2">
      <c r="A92" s="2" t="s">
        <v>105</v>
      </c>
      <c r="B92" s="2" t="s">
        <v>92</v>
      </c>
      <c r="C92" s="1"/>
    </row>
    <row r="93" spans="1:3" ht="10.5" customHeight="1" x14ac:dyDescent="0.2">
      <c r="A93" s="2" t="s">
        <v>2211</v>
      </c>
      <c r="B93" s="2" t="s">
        <v>104</v>
      </c>
      <c r="C93" s="1"/>
    </row>
    <row r="94" spans="1:3" ht="10.5" customHeight="1" x14ac:dyDescent="0.2">
      <c r="A94" s="2" t="s">
        <v>2407</v>
      </c>
      <c r="B94" s="2" t="s">
        <v>103</v>
      </c>
      <c r="C94" s="1"/>
    </row>
    <row r="95" spans="1:3" ht="10.5" customHeight="1" x14ac:dyDescent="0.2">
      <c r="A95" s="2" t="s">
        <v>101</v>
      </c>
      <c r="B95" s="2" t="s">
        <v>102</v>
      </c>
      <c r="C95" s="1"/>
    </row>
    <row r="96" spans="1:3" ht="10.5" customHeight="1" x14ac:dyDescent="0.2">
      <c r="A96" s="2" t="s">
        <v>100</v>
      </c>
      <c r="B96" s="2" t="s">
        <v>2240</v>
      </c>
      <c r="C96" s="1"/>
    </row>
    <row r="97" spans="1:3" ht="10.5" customHeight="1" x14ac:dyDescent="0.2">
      <c r="A97" s="2" t="s">
        <v>2525</v>
      </c>
      <c r="B97" s="2" t="s">
        <v>24</v>
      </c>
      <c r="C97" s="1"/>
    </row>
    <row r="98" spans="1:3" ht="10.5" customHeight="1" x14ac:dyDescent="0.2">
      <c r="A98" s="2" t="s">
        <v>2268</v>
      </c>
      <c r="B98" s="2" t="s">
        <v>99</v>
      </c>
      <c r="C98" s="1"/>
    </row>
    <row r="99" spans="1:3" ht="10.5" customHeight="1" x14ac:dyDescent="0.2">
      <c r="A99" s="2" t="s">
        <v>2365</v>
      </c>
      <c r="B99" s="2" t="s">
        <v>2596</v>
      </c>
      <c r="C99" s="1"/>
    </row>
    <row r="100" spans="1:3" ht="10.5" customHeight="1" x14ac:dyDescent="0.2">
      <c r="A100" s="2" t="s">
        <v>15</v>
      </c>
      <c r="B100" s="2" t="s">
        <v>98</v>
      </c>
      <c r="C100" s="1"/>
    </row>
    <row r="101" spans="1:3" ht="10.5" customHeight="1" x14ac:dyDescent="0.2">
      <c r="A101" s="2" t="s">
        <v>2276</v>
      </c>
      <c r="B101" s="2" t="s">
        <v>2584</v>
      </c>
      <c r="C101" s="1"/>
    </row>
    <row r="102" spans="1:3" ht="10.5" customHeight="1" x14ac:dyDescent="0.2">
      <c r="A102" s="2" t="s">
        <v>2565</v>
      </c>
      <c r="B102" s="2" t="s">
        <v>97</v>
      </c>
      <c r="C102" s="1"/>
    </row>
    <row r="103" spans="1:3" ht="10.5" customHeight="1" x14ac:dyDescent="0.2">
      <c r="A103" s="2" t="s">
        <v>2531</v>
      </c>
      <c r="B103" s="2" t="s">
        <v>96</v>
      </c>
      <c r="C103" s="1"/>
    </row>
    <row r="104" spans="1:3" ht="10.5" customHeight="1" x14ac:dyDescent="0.2">
      <c r="A104" s="2" t="s">
        <v>94</v>
      </c>
      <c r="B104" s="2" t="s">
        <v>95</v>
      </c>
      <c r="C104" s="1"/>
    </row>
    <row r="105" spans="1:3" ht="10.5" customHeight="1" x14ac:dyDescent="0.2">
      <c r="A105" s="2" t="s">
        <v>2252</v>
      </c>
      <c r="B105" s="2" t="s">
        <v>93</v>
      </c>
      <c r="C105" s="1"/>
    </row>
    <row r="106" spans="1:3" ht="10.5" customHeight="1" x14ac:dyDescent="0.2">
      <c r="A106" s="2" t="s">
        <v>91</v>
      </c>
      <c r="B106" s="2" t="s">
        <v>92</v>
      </c>
      <c r="C106" s="1"/>
    </row>
    <row r="107" spans="1:3" ht="10.5" customHeight="1" x14ac:dyDescent="0.2">
      <c r="A107" s="2" t="s">
        <v>86</v>
      </c>
      <c r="B107" s="2" t="s">
        <v>90</v>
      </c>
      <c r="C107" s="1"/>
    </row>
    <row r="108" spans="1:3" ht="10.5" customHeight="1" x14ac:dyDescent="0.2">
      <c r="A108" s="2" t="s">
        <v>2259</v>
      </c>
      <c r="B108" s="2" t="s">
        <v>89</v>
      </c>
      <c r="C108" s="1"/>
    </row>
    <row r="109" spans="1:3" ht="10.5" customHeight="1" x14ac:dyDescent="0.2">
      <c r="A109" s="2" t="s">
        <v>87</v>
      </c>
      <c r="B109" s="2" t="s">
        <v>88</v>
      </c>
      <c r="C109" s="1"/>
    </row>
    <row r="110" spans="1:3" ht="10.5" customHeight="1" x14ac:dyDescent="0.2">
      <c r="A110" s="2" t="s">
        <v>2436</v>
      </c>
      <c r="B110" s="2" t="s">
        <v>2506</v>
      </c>
      <c r="C110" s="1"/>
    </row>
    <row r="111" spans="1:3" ht="10.5" customHeight="1" x14ac:dyDescent="0.2">
      <c r="A111" s="2" t="s">
        <v>86</v>
      </c>
      <c r="B111" s="2" t="s">
        <v>2416</v>
      </c>
      <c r="C111" s="1"/>
    </row>
    <row r="112" spans="1:3" ht="10.5" customHeight="1" x14ac:dyDescent="0.2">
      <c r="A112" s="2" t="s">
        <v>85</v>
      </c>
      <c r="B112" s="2" t="s">
        <v>2488</v>
      </c>
      <c r="C112" s="1"/>
    </row>
    <row r="113" spans="1:3" ht="10.5" customHeight="1" x14ac:dyDescent="0.2">
      <c r="A113" s="2" t="s">
        <v>2567</v>
      </c>
      <c r="B113" s="2" t="s">
        <v>2248</v>
      </c>
      <c r="C113" s="1"/>
    </row>
    <row r="114" spans="1:3" ht="10.5" customHeight="1" x14ac:dyDescent="0.2">
      <c r="A114" s="2" t="s">
        <v>2483</v>
      </c>
      <c r="B114" s="2" t="s">
        <v>2486</v>
      </c>
      <c r="C114" s="1"/>
    </row>
    <row r="115" spans="1:3" ht="10.5" customHeight="1" x14ac:dyDescent="0.2">
      <c r="A115" s="2" t="s">
        <v>78</v>
      </c>
      <c r="B115" s="2" t="s">
        <v>14</v>
      </c>
      <c r="C115" s="1"/>
    </row>
    <row r="116" spans="1:3" ht="10.5" customHeight="1" x14ac:dyDescent="0.2">
      <c r="A116" s="2" t="s">
        <v>2521</v>
      </c>
      <c r="B116" s="2" t="s">
        <v>69</v>
      </c>
      <c r="C116" s="1"/>
    </row>
    <row r="117" spans="1:3" ht="10.5" customHeight="1" x14ac:dyDescent="0.2">
      <c r="A117" s="2" t="s">
        <v>2253</v>
      </c>
      <c r="B117" s="2" t="s">
        <v>84</v>
      </c>
      <c r="C117" s="1"/>
    </row>
    <row r="118" spans="1:3" ht="10.5" customHeight="1" x14ac:dyDescent="0.2">
      <c r="A118" s="2" t="s">
        <v>65</v>
      </c>
      <c r="B118" s="2" t="s">
        <v>83</v>
      </c>
      <c r="C118" s="1"/>
    </row>
    <row r="119" spans="1:3" ht="10.5" customHeight="1" x14ac:dyDescent="0.2">
      <c r="A119" s="2" t="s">
        <v>2534</v>
      </c>
      <c r="B119" s="2" t="s">
        <v>2572</v>
      </c>
      <c r="C119" s="1"/>
    </row>
    <row r="120" spans="1:3" ht="10.5" customHeight="1" x14ac:dyDescent="0.2">
      <c r="A120" s="2" t="s">
        <v>2363</v>
      </c>
      <c r="B120" s="2" t="s">
        <v>82</v>
      </c>
      <c r="C120" s="1"/>
    </row>
    <row r="121" spans="1:3" ht="10.5" customHeight="1" x14ac:dyDescent="0.2">
      <c r="A121" s="2" t="s">
        <v>2510</v>
      </c>
      <c r="B121" s="2" t="s">
        <v>81</v>
      </c>
      <c r="C121" s="1"/>
    </row>
    <row r="122" spans="1:3" ht="10.5" customHeight="1" x14ac:dyDescent="0.2">
      <c r="A122" s="2" t="s">
        <v>2498</v>
      </c>
      <c r="B122" s="2" t="s">
        <v>80</v>
      </c>
      <c r="C122" s="1"/>
    </row>
    <row r="123" spans="1:3" ht="10.5" customHeight="1" x14ac:dyDescent="0.2">
      <c r="A123" s="2" t="s">
        <v>2505</v>
      </c>
      <c r="B123" s="2" t="s">
        <v>33</v>
      </c>
      <c r="C123" s="1"/>
    </row>
    <row r="124" spans="1:3" ht="10.5" customHeight="1" x14ac:dyDescent="0.2">
      <c r="A124" s="2" t="s">
        <v>79</v>
      </c>
      <c r="B124" s="2" t="s">
        <v>2425</v>
      </c>
      <c r="C124" s="1"/>
    </row>
    <row r="125" spans="1:3" ht="10.5" customHeight="1" x14ac:dyDescent="0.2">
      <c r="A125" s="2" t="s">
        <v>5</v>
      </c>
      <c r="B125" s="2" t="s">
        <v>2463</v>
      </c>
      <c r="C125" s="1"/>
    </row>
    <row r="126" spans="1:3" ht="10.5" customHeight="1" x14ac:dyDescent="0.2">
      <c r="A126" s="2" t="s">
        <v>2415</v>
      </c>
      <c r="B126" s="2" t="s">
        <v>2393</v>
      </c>
      <c r="C126" s="1"/>
    </row>
    <row r="127" spans="1:3" ht="10.5" customHeight="1" x14ac:dyDescent="0.2">
      <c r="A127" s="2" t="s">
        <v>2339</v>
      </c>
      <c r="B127" s="2" t="s">
        <v>2506</v>
      </c>
      <c r="C127" s="1"/>
    </row>
    <row r="128" spans="1:3" ht="10.5" customHeight="1" x14ac:dyDescent="0.2">
      <c r="A128" s="2" t="s">
        <v>78</v>
      </c>
      <c r="B128" s="2" t="s">
        <v>2281</v>
      </c>
      <c r="C128" s="1"/>
    </row>
    <row r="129" spans="1:3" ht="10.5" customHeight="1" x14ac:dyDescent="0.2">
      <c r="A129" s="2" t="s">
        <v>2217</v>
      </c>
      <c r="B129" s="2" t="s">
        <v>2206</v>
      </c>
      <c r="C129" s="1"/>
    </row>
    <row r="130" spans="1:3" ht="10.5" customHeight="1" x14ac:dyDescent="0.2">
      <c r="A130" s="2" t="s">
        <v>31</v>
      </c>
      <c r="B130" s="2" t="s">
        <v>77</v>
      </c>
      <c r="C130" s="1"/>
    </row>
    <row r="131" spans="1:3" ht="10.5" customHeight="1" x14ac:dyDescent="0.2">
      <c r="A131" s="2" t="s">
        <v>76</v>
      </c>
      <c r="B131" s="2" t="s">
        <v>2497</v>
      </c>
      <c r="C131" s="1"/>
    </row>
    <row r="132" spans="1:3" ht="10.5" customHeight="1" x14ac:dyDescent="0.2">
      <c r="A132" s="2" t="s">
        <v>74</v>
      </c>
      <c r="B132" s="2" t="s">
        <v>75</v>
      </c>
      <c r="C132" s="1"/>
    </row>
    <row r="133" spans="1:3" ht="10.5" customHeight="1" x14ac:dyDescent="0.2">
      <c r="A133" s="2" t="s">
        <v>2555</v>
      </c>
      <c r="B133" s="2" t="s">
        <v>2364</v>
      </c>
      <c r="C133" s="1"/>
    </row>
    <row r="134" spans="1:3" ht="10.5" customHeight="1" x14ac:dyDescent="0.2">
      <c r="A134" s="2" t="s">
        <v>2438</v>
      </c>
      <c r="B134" s="2" t="s">
        <v>2420</v>
      </c>
      <c r="C134" s="1"/>
    </row>
    <row r="135" spans="1:3" ht="10.5" customHeight="1" x14ac:dyDescent="0.2">
      <c r="A135" s="2" t="s">
        <v>2363</v>
      </c>
      <c r="B135" s="2" t="s">
        <v>73</v>
      </c>
      <c r="C135" s="1"/>
    </row>
    <row r="136" spans="1:3" ht="10.5" customHeight="1" x14ac:dyDescent="0.2">
      <c r="A136" s="2" t="s">
        <v>72</v>
      </c>
      <c r="B136" s="2" t="s">
        <v>2216</v>
      </c>
      <c r="C136" s="1"/>
    </row>
    <row r="137" spans="1:3" ht="10.5" customHeight="1" x14ac:dyDescent="0.2">
      <c r="A137" s="2" t="s">
        <v>2481</v>
      </c>
      <c r="B137" s="2" t="s">
        <v>2480</v>
      </c>
      <c r="C137" s="1"/>
    </row>
    <row r="138" spans="1:3" ht="10.5" customHeight="1" x14ac:dyDescent="0.2">
      <c r="A138" s="2" t="s">
        <v>2483</v>
      </c>
      <c r="B138" s="2" t="s">
        <v>2435</v>
      </c>
      <c r="C138" s="1"/>
    </row>
    <row r="139" spans="1:3" ht="10.5" customHeight="1" x14ac:dyDescent="0.2">
      <c r="A139" s="2" t="s">
        <v>70</v>
      </c>
      <c r="B139" s="2" t="s">
        <v>71</v>
      </c>
      <c r="C139" s="1"/>
    </row>
    <row r="140" spans="1:3" ht="10.5" customHeight="1" x14ac:dyDescent="0.2">
      <c r="A140" s="2" t="s">
        <v>2349</v>
      </c>
      <c r="B140" s="2" t="s">
        <v>69</v>
      </c>
      <c r="C140" s="1"/>
    </row>
    <row r="141" spans="1:3" ht="10.5" customHeight="1" x14ac:dyDescent="0.2">
      <c r="A141" s="2" t="s">
        <v>2539</v>
      </c>
      <c r="B141" s="2" t="s">
        <v>2218</v>
      </c>
      <c r="C141" s="1"/>
    </row>
    <row r="142" spans="1:3" ht="10.5" customHeight="1" x14ac:dyDescent="0.2">
      <c r="A142" s="2" t="s">
        <v>68</v>
      </c>
      <c r="B142" s="2" t="s">
        <v>2345</v>
      </c>
      <c r="C142" s="1"/>
    </row>
    <row r="143" spans="1:3" ht="10.5" customHeight="1" x14ac:dyDescent="0.2">
      <c r="A143" s="2" t="s">
        <v>2534</v>
      </c>
      <c r="B143" s="2" t="s">
        <v>67</v>
      </c>
      <c r="C143" s="1"/>
    </row>
    <row r="144" spans="1:3" ht="10.5" customHeight="1" x14ac:dyDescent="0.2">
      <c r="A144" s="2" t="s">
        <v>65</v>
      </c>
      <c r="B144" s="2" t="s">
        <v>66</v>
      </c>
      <c r="C144" s="1"/>
    </row>
    <row r="145" spans="1:3" ht="10.5" customHeight="1" x14ac:dyDescent="0.2">
      <c r="A145" s="2" t="s">
        <v>64</v>
      </c>
      <c r="B145" s="2" t="s">
        <v>2388</v>
      </c>
      <c r="C145" s="1"/>
    </row>
    <row r="146" spans="1:3" ht="10.5" customHeight="1" x14ac:dyDescent="0.2">
      <c r="A146" s="2" t="s">
        <v>2495</v>
      </c>
      <c r="B146" s="2" t="s">
        <v>2488</v>
      </c>
      <c r="C146" s="1"/>
    </row>
    <row r="147" spans="1:3" ht="10.5" customHeight="1" x14ac:dyDescent="0.2">
      <c r="A147" s="2" t="s">
        <v>62</v>
      </c>
      <c r="B147" s="2" t="s">
        <v>63</v>
      </c>
      <c r="C147" s="1"/>
    </row>
    <row r="148" spans="1:3" ht="10.5" customHeight="1" x14ac:dyDescent="0.2">
      <c r="A148" s="2" t="s">
        <v>2384</v>
      </c>
      <c r="B148" s="2" t="s">
        <v>2568</v>
      </c>
      <c r="C148" s="1"/>
    </row>
    <row r="149" spans="1:3" ht="10.5" customHeight="1" x14ac:dyDescent="0.2">
      <c r="A149" s="2" t="s">
        <v>2533</v>
      </c>
      <c r="B149" s="2" t="s">
        <v>2348</v>
      </c>
      <c r="C149" s="1"/>
    </row>
    <row r="150" spans="1:3" ht="10.5" customHeight="1" x14ac:dyDescent="0.2">
      <c r="A150" s="2" t="s">
        <v>2305</v>
      </c>
      <c r="B150" s="2" t="s">
        <v>2359</v>
      </c>
      <c r="C150" s="1"/>
    </row>
    <row r="151" spans="1:3" ht="10.5" customHeight="1" x14ac:dyDescent="0.2">
      <c r="A151" s="2" t="s">
        <v>2434</v>
      </c>
      <c r="B151" s="2" t="s">
        <v>61</v>
      </c>
      <c r="C151" s="1"/>
    </row>
    <row r="152" spans="1:3" ht="10.5" customHeight="1" x14ac:dyDescent="0.2">
      <c r="A152" s="2" t="s">
        <v>2291</v>
      </c>
      <c r="B152" s="2" t="s">
        <v>2499</v>
      </c>
      <c r="C152" s="1"/>
    </row>
    <row r="153" spans="1:3" ht="10.5" customHeight="1" x14ac:dyDescent="0.2">
      <c r="A153" s="2" t="s">
        <v>59</v>
      </c>
      <c r="B153" s="2" t="s">
        <v>60</v>
      </c>
      <c r="C153" s="1"/>
    </row>
    <row r="154" spans="1:3" ht="10.5" customHeight="1" x14ac:dyDescent="0.2">
      <c r="A154" s="2" t="s">
        <v>2293</v>
      </c>
      <c r="B154" s="2" t="s">
        <v>58</v>
      </c>
      <c r="C154" s="1"/>
    </row>
    <row r="155" spans="1:3" ht="10.5" customHeight="1" x14ac:dyDescent="0.2">
      <c r="A155" s="2" t="s">
        <v>2533</v>
      </c>
      <c r="B155" s="2" t="s">
        <v>57</v>
      </c>
      <c r="C155" s="1"/>
    </row>
    <row r="156" spans="1:3" ht="10.5" customHeight="1" x14ac:dyDescent="0.2">
      <c r="A156" s="2" t="s">
        <v>2491</v>
      </c>
      <c r="B156" s="2" t="s">
        <v>56</v>
      </c>
      <c r="C156" s="1"/>
    </row>
    <row r="157" spans="1:3" ht="10.5" customHeight="1" x14ac:dyDescent="0.2">
      <c r="A157" s="2" t="s">
        <v>55</v>
      </c>
      <c r="B157" s="2" t="s">
        <v>2342</v>
      </c>
      <c r="C157" s="1"/>
    </row>
    <row r="158" spans="1:3" ht="10.5" customHeight="1" x14ac:dyDescent="0.2">
      <c r="A158" s="2" t="s">
        <v>53</v>
      </c>
      <c r="B158" s="2" t="s">
        <v>54</v>
      </c>
      <c r="C158" s="1"/>
    </row>
    <row r="159" spans="1:3" ht="10.5" customHeight="1" x14ac:dyDescent="0.2">
      <c r="A159" s="2" t="s">
        <v>2276</v>
      </c>
      <c r="B159" s="2" t="s">
        <v>52</v>
      </c>
      <c r="C159" s="1"/>
    </row>
    <row r="160" spans="1:3" ht="10.5" customHeight="1" x14ac:dyDescent="0.2">
      <c r="A160" s="2" t="s">
        <v>50</v>
      </c>
      <c r="B160" s="2" t="s">
        <v>51</v>
      </c>
      <c r="C160" s="1"/>
    </row>
    <row r="161" spans="1:3" ht="10.5" customHeight="1" x14ac:dyDescent="0.2">
      <c r="A161" s="2" t="s">
        <v>2276</v>
      </c>
      <c r="B161" s="2" t="s">
        <v>2474</v>
      </c>
      <c r="C161" s="1"/>
    </row>
    <row r="162" spans="1:3" ht="10.5" customHeight="1" x14ac:dyDescent="0.2">
      <c r="A162" s="2" t="s">
        <v>2589</v>
      </c>
      <c r="B162" s="2" t="s">
        <v>2439</v>
      </c>
      <c r="C162" s="1"/>
    </row>
    <row r="163" spans="1:3" ht="10.5" customHeight="1" x14ac:dyDescent="0.2">
      <c r="A163" s="2" t="s">
        <v>2493</v>
      </c>
      <c r="B163" s="2" t="s">
        <v>49</v>
      </c>
      <c r="C163" s="1"/>
    </row>
    <row r="164" spans="1:3" ht="10.5" customHeight="1" x14ac:dyDescent="0.2">
      <c r="A164" s="2" t="s">
        <v>47</v>
      </c>
      <c r="B164" s="2" t="s">
        <v>48</v>
      </c>
      <c r="C164" s="1"/>
    </row>
    <row r="165" spans="1:3" ht="10.5" customHeight="1" x14ac:dyDescent="0.2">
      <c r="A165" s="2" t="s">
        <v>46</v>
      </c>
      <c r="B165" s="2" t="s">
        <v>2255</v>
      </c>
      <c r="C165" s="1"/>
    </row>
    <row r="166" spans="1:3" ht="10.5" customHeight="1" x14ac:dyDescent="0.2">
      <c r="A166" s="2" t="s">
        <v>2305</v>
      </c>
      <c r="B166" s="2" t="s">
        <v>45</v>
      </c>
      <c r="C166" s="1"/>
    </row>
    <row r="167" spans="1:3" ht="10.5" customHeight="1" x14ac:dyDescent="0.2">
      <c r="A167" s="2" t="s">
        <v>44</v>
      </c>
      <c r="B167" s="2" t="s">
        <v>2325</v>
      </c>
      <c r="C167" s="1"/>
    </row>
    <row r="168" spans="1:3" ht="10.5" customHeight="1" x14ac:dyDescent="0.2">
      <c r="A168" s="2" t="s">
        <v>2297</v>
      </c>
      <c r="B168" s="2" t="s">
        <v>2418</v>
      </c>
      <c r="C168" s="1"/>
    </row>
    <row r="169" spans="1:3" ht="10.5" customHeight="1" x14ac:dyDescent="0.2">
      <c r="A169" s="2" t="s">
        <v>2468</v>
      </c>
      <c r="B169" s="2" t="s">
        <v>2426</v>
      </c>
      <c r="C169" s="1"/>
    </row>
    <row r="170" spans="1:3" ht="10.5" customHeight="1" x14ac:dyDescent="0.2">
      <c r="A170" s="2" t="s">
        <v>42</v>
      </c>
      <c r="B170" s="2" t="s">
        <v>43</v>
      </c>
      <c r="C170" s="1"/>
    </row>
    <row r="171" spans="1:3" ht="10.5" customHeight="1" x14ac:dyDescent="0.2">
      <c r="A171" s="2" t="s">
        <v>2267</v>
      </c>
      <c r="B171" s="2" t="s">
        <v>2437</v>
      </c>
      <c r="C171" s="1"/>
    </row>
    <row r="172" spans="1:3" ht="10.5" customHeight="1" x14ac:dyDescent="0.2">
      <c r="A172" s="2" t="s">
        <v>2392</v>
      </c>
      <c r="B172" s="2" t="s">
        <v>41</v>
      </c>
      <c r="C172" s="1"/>
    </row>
    <row r="173" spans="1:3" ht="10.5" customHeight="1" x14ac:dyDescent="0.2">
      <c r="A173" s="2" t="s">
        <v>40</v>
      </c>
      <c r="B173" s="2" t="s">
        <v>2378</v>
      </c>
      <c r="C173" s="1"/>
    </row>
    <row r="174" spans="1:3" ht="10.5" customHeight="1" x14ac:dyDescent="0.2">
      <c r="A174" s="2" t="s">
        <v>2520</v>
      </c>
      <c r="B174" s="2" t="s">
        <v>39</v>
      </c>
      <c r="C174" s="1"/>
    </row>
    <row r="175" spans="1:3" ht="10.5" customHeight="1" x14ac:dyDescent="0.2">
      <c r="A175" s="2" t="s">
        <v>37</v>
      </c>
      <c r="B175" s="2" t="s">
        <v>38</v>
      </c>
      <c r="C175" s="1"/>
    </row>
    <row r="176" spans="1:3" ht="10.5" customHeight="1" x14ac:dyDescent="0.2">
      <c r="A176" s="2" t="s">
        <v>2586</v>
      </c>
      <c r="B176" s="2" t="s">
        <v>36</v>
      </c>
      <c r="C176" s="1"/>
    </row>
    <row r="177" spans="1:3" ht="10.5" customHeight="1" x14ac:dyDescent="0.2">
      <c r="A177" s="2" t="s">
        <v>34</v>
      </c>
      <c r="B177" s="2" t="s">
        <v>35</v>
      </c>
      <c r="C177" s="1"/>
    </row>
    <row r="178" spans="1:3" ht="10.5" customHeight="1" x14ac:dyDescent="0.2">
      <c r="A178" s="2" t="s">
        <v>2563</v>
      </c>
      <c r="B178" s="2" t="s">
        <v>2364</v>
      </c>
      <c r="C178" s="1"/>
    </row>
    <row r="179" spans="1:3" ht="10.5" customHeight="1" x14ac:dyDescent="0.2">
      <c r="A179" s="2" t="s">
        <v>32</v>
      </c>
      <c r="B179" s="2" t="s">
        <v>33</v>
      </c>
      <c r="C179" s="1"/>
    </row>
    <row r="180" spans="1:3" ht="10.5" customHeight="1" x14ac:dyDescent="0.2">
      <c r="A180" s="2" t="s">
        <v>2449</v>
      </c>
      <c r="B180" s="2" t="s">
        <v>2199</v>
      </c>
      <c r="C180" s="1"/>
    </row>
    <row r="181" spans="1:3" ht="10.5" customHeight="1" x14ac:dyDescent="0.2">
      <c r="A181" s="2" t="s">
        <v>31</v>
      </c>
      <c r="B181" s="2" t="s">
        <v>2492</v>
      </c>
      <c r="C181" s="1"/>
    </row>
    <row r="182" spans="1:3" ht="10.5" customHeight="1" x14ac:dyDescent="0.2">
      <c r="A182" s="2" t="s">
        <v>2434</v>
      </c>
      <c r="B182" s="2" t="s">
        <v>30</v>
      </c>
      <c r="C182" s="1"/>
    </row>
    <row r="183" spans="1:3" ht="10.5" customHeight="1" x14ac:dyDescent="0.2">
      <c r="A183" s="2" t="s">
        <v>2434</v>
      </c>
      <c r="B183" s="2" t="s">
        <v>2499</v>
      </c>
      <c r="C183" s="1"/>
    </row>
    <row r="184" spans="1:3" ht="10.5" customHeight="1" x14ac:dyDescent="0.2">
      <c r="A184" s="2" t="s">
        <v>2565</v>
      </c>
      <c r="B184" s="2" t="s">
        <v>29</v>
      </c>
      <c r="C184" s="1"/>
    </row>
    <row r="185" spans="1:3" ht="10.5" customHeight="1" x14ac:dyDescent="0.2">
      <c r="A185" s="2" t="s">
        <v>2299</v>
      </c>
      <c r="B185" s="2" t="s">
        <v>28</v>
      </c>
      <c r="C185" s="1"/>
    </row>
    <row r="186" spans="1:3" ht="10.5" customHeight="1" x14ac:dyDescent="0.2">
      <c r="A186" s="2" t="s">
        <v>2239</v>
      </c>
      <c r="B186" s="2" t="s">
        <v>2564</v>
      </c>
      <c r="C186" s="1"/>
    </row>
    <row r="187" spans="1:3" ht="10.5" customHeight="1" x14ac:dyDescent="0.2">
      <c r="A187" s="2" t="s">
        <v>26</v>
      </c>
      <c r="B187" s="2" t="s">
        <v>27</v>
      </c>
      <c r="C187" s="1"/>
    </row>
    <row r="188" spans="1:3" ht="10.5" customHeight="1" x14ac:dyDescent="0.2">
      <c r="A188" s="2" t="s">
        <v>2456</v>
      </c>
      <c r="B188" s="2" t="s">
        <v>2251</v>
      </c>
      <c r="C188" s="1"/>
    </row>
    <row r="189" spans="1:3" ht="10.5" customHeight="1" x14ac:dyDescent="0.2">
      <c r="A189" s="2" t="s">
        <v>2589</v>
      </c>
      <c r="B189" s="2" t="s">
        <v>25</v>
      </c>
      <c r="C189" s="1"/>
    </row>
    <row r="190" spans="1:3" ht="10.5" customHeight="1" x14ac:dyDescent="0.2">
      <c r="A190" s="2" t="s">
        <v>2533</v>
      </c>
      <c r="B190" s="2" t="s">
        <v>24</v>
      </c>
      <c r="C190" s="1"/>
    </row>
    <row r="191" spans="1:3" ht="10.5" customHeight="1" x14ac:dyDescent="0.2">
      <c r="A191" s="2" t="s">
        <v>2434</v>
      </c>
      <c r="B191" s="2" t="s">
        <v>23</v>
      </c>
      <c r="C191" s="1"/>
    </row>
    <row r="192" spans="1:3" ht="10.5" customHeight="1" x14ac:dyDescent="0.2">
      <c r="A192" s="2" t="s">
        <v>22</v>
      </c>
      <c r="B192" s="2" t="s">
        <v>2373</v>
      </c>
      <c r="C192" s="1"/>
    </row>
    <row r="193" spans="1:3" ht="10.5" customHeight="1" x14ac:dyDescent="0.2">
      <c r="A193" s="2" t="s">
        <v>2341</v>
      </c>
      <c r="B193" s="2" t="s">
        <v>21</v>
      </c>
      <c r="C193" s="1"/>
    </row>
    <row r="194" spans="1:3" ht="10.5" customHeight="1" x14ac:dyDescent="0.2">
      <c r="A194" s="2" t="s">
        <v>19</v>
      </c>
      <c r="B194" s="2" t="s">
        <v>20</v>
      </c>
      <c r="C194" s="1"/>
    </row>
    <row r="195" spans="1:3" ht="10.5" customHeight="1" x14ac:dyDescent="0.2">
      <c r="A195" s="2" t="s">
        <v>2278</v>
      </c>
      <c r="B195" s="2" t="s">
        <v>18</v>
      </c>
      <c r="C195" s="1"/>
    </row>
    <row r="196" spans="1:3" ht="10.5" customHeight="1" x14ac:dyDescent="0.2">
      <c r="A196" s="2" t="s">
        <v>2267</v>
      </c>
      <c r="B196" s="2" t="s">
        <v>2464</v>
      </c>
      <c r="C196" s="1"/>
    </row>
    <row r="197" spans="1:3" ht="10.5" customHeight="1" x14ac:dyDescent="0.2">
      <c r="A197" s="2" t="s">
        <v>2557</v>
      </c>
      <c r="B197" s="2" t="s">
        <v>2369</v>
      </c>
      <c r="C197" s="1"/>
    </row>
    <row r="198" spans="1:3" ht="10.5" customHeight="1" x14ac:dyDescent="0.2">
      <c r="A198" s="2" t="s">
        <v>2379</v>
      </c>
      <c r="B198" s="2" t="s">
        <v>17</v>
      </c>
      <c r="C198" s="1"/>
    </row>
    <row r="199" spans="1:3" ht="10.5" customHeight="1" x14ac:dyDescent="0.2">
      <c r="A199" s="2" t="s">
        <v>2456</v>
      </c>
      <c r="B199" s="2" t="s">
        <v>16</v>
      </c>
      <c r="C199" s="1"/>
    </row>
    <row r="200" spans="1:3" ht="10.5" customHeight="1" x14ac:dyDescent="0.2">
      <c r="A200" s="2" t="s">
        <v>2376</v>
      </c>
      <c r="B200" s="2" t="s">
        <v>2327</v>
      </c>
      <c r="C200" s="1"/>
    </row>
    <row r="201" spans="1:3" ht="10.5" customHeight="1" x14ac:dyDescent="0.2">
      <c r="A201" s="2" t="s">
        <v>15</v>
      </c>
      <c r="B201" s="2" t="s">
        <v>2457</v>
      </c>
      <c r="C201" s="1"/>
    </row>
    <row r="202" spans="1:3" ht="10.5" customHeight="1" x14ac:dyDescent="0.2">
      <c r="A202" s="2" t="s">
        <v>2456</v>
      </c>
      <c r="B202" s="2" t="s">
        <v>14</v>
      </c>
      <c r="C202" s="1"/>
    </row>
    <row r="203" spans="1:3" ht="10.5" customHeight="1" x14ac:dyDescent="0.2">
      <c r="A203" s="2" t="s">
        <v>2533</v>
      </c>
      <c r="B203" s="2" t="s">
        <v>13</v>
      </c>
      <c r="C203" s="1"/>
    </row>
    <row r="204" spans="1:3" ht="10.5" customHeight="1" x14ac:dyDescent="0.2">
      <c r="A204" s="2" t="s">
        <v>12</v>
      </c>
      <c r="B204" s="2" t="s">
        <v>2435</v>
      </c>
      <c r="C204" s="1"/>
    </row>
    <row r="205" spans="1:3" ht="10.5" customHeight="1" x14ac:dyDescent="0.2">
      <c r="A205" s="2" t="s">
        <v>11</v>
      </c>
      <c r="B205" s="2" t="s">
        <v>2477</v>
      </c>
      <c r="C205" s="1"/>
    </row>
    <row r="206" spans="1:3" ht="10.5" customHeight="1" x14ac:dyDescent="0.2">
      <c r="A206" s="2" t="s">
        <v>10</v>
      </c>
      <c r="B206" s="2" t="s">
        <v>2471</v>
      </c>
      <c r="C206" s="1"/>
    </row>
    <row r="207" spans="1:3" ht="10.5" customHeight="1" x14ac:dyDescent="0.2">
      <c r="A207" s="2" t="s">
        <v>9</v>
      </c>
      <c r="B207" s="2" t="s">
        <v>2583</v>
      </c>
      <c r="C207" s="1"/>
    </row>
    <row r="208" spans="1:3" ht="10.5" customHeight="1" x14ac:dyDescent="0.2">
      <c r="A208" s="2" t="s">
        <v>2582</v>
      </c>
      <c r="B208" s="2" t="s">
        <v>8</v>
      </c>
      <c r="C208" s="1"/>
    </row>
    <row r="209" spans="1:3" ht="10.5" customHeight="1" x14ac:dyDescent="0.2">
      <c r="A209" s="2" t="s">
        <v>2353</v>
      </c>
      <c r="B209" s="2" t="s">
        <v>7</v>
      </c>
      <c r="C209" s="1"/>
    </row>
    <row r="210" spans="1:3" ht="10.5" customHeight="1" x14ac:dyDescent="0.2">
      <c r="A210" s="2" t="s">
        <v>5</v>
      </c>
      <c r="B210" s="2" t="s">
        <v>6</v>
      </c>
      <c r="C210" s="1"/>
    </row>
    <row r="211" spans="1:3" ht="10.5" customHeight="1" x14ac:dyDescent="0.2">
      <c r="A211" s="2" t="s">
        <v>3</v>
      </c>
      <c r="B211" s="2" t="s">
        <v>4</v>
      </c>
      <c r="C211" s="1"/>
    </row>
    <row r="212" spans="1:3" ht="10.5" customHeight="1" x14ac:dyDescent="0.2">
      <c r="A212" s="2" t="s">
        <v>2559</v>
      </c>
      <c r="B212" s="2" t="s">
        <v>2388</v>
      </c>
      <c r="C212" s="1"/>
    </row>
    <row r="213" spans="1:3" ht="10.5" customHeight="1" x14ac:dyDescent="0.2">
      <c r="A213" s="2" t="s">
        <v>1</v>
      </c>
      <c r="B213" s="2" t="s">
        <v>2</v>
      </c>
      <c r="C213" s="1"/>
    </row>
    <row r="214" spans="1:3" ht="10.5" customHeight="1" x14ac:dyDescent="0.2">
      <c r="A214" s="2" t="s">
        <v>2217</v>
      </c>
      <c r="B214" s="2" t="s">
        <v>0</v>
      </c>
      <c r="C214" s="1"/>
    </row>
    <row r="215" spans="1:3" ht="10.5" customHeight="1" x14ac:dyDescent="0.2">
      <c r="A215" s="2" t="s">
        <v>2595</v>
      </c>
      <c r="B215" s="2" t="s">
        <v>2596</v>
      </c>
      <c r="C215" s="1"/>
    </row>
    <row r="216" spans="1:3" ht="10.5" customHeight="1" x14ac:dyDescent="0.2">
      <c r="A216" s="2" t="s">
        <v>1178</v>
      </c>
      <c r="B216" s="2" t="s">
        <v>2542</v>
      </c>
      <c r="C216" s="1"/>
    </row>
    <row r="217" spans="1:3" ht="10.5" customHeight="1" x14ac:dyDescent="0.2">
      <c r="A217" s="2" t="s">
        <v>2299</v>
      </c>
      <c r="B217" s="2" t="s">
        <v>2594</v>
      </c>
      <c r="C217" s="1"/>
    </row>
    <row r="218" spans="1:3" ht="10.5" customHeight="1" x14ac:dyDescent="0.2">
      <c r="A218" s="2" t="s">
        <v>2355</v>
      </c>
      <c r="B218" s="2" t="s">
        <v>2564</v>
      </c>
      <c r="C218" s="1"/>
    </row>
    <row r="219" spans="1:3" ht="10.5" customHeight="1" x14ac:dyDescent="0.2">
      <c r="A219" s="2" t="s">
        <v>2592</v>
      </c>
      <c r="B219" s="2" t="s">
        <v>2593</v>
      </c>
      <c r="C219" s="1"/>
    </row>
    <row r="220" spans="1:3" ht="10.5" customHeight="1" x14ac:dyDescent="0.2">
      <c r="A220" s="2" t="s">
        <v>2384</v>
      </c>
      <c r="B220" s="2" t="s">
        <v>2462</v>
      </c>
      <c r="C220" s="1"/>
    </row>
    <row r="221" spans="1:3" ht="10.5" customHeight="1" x14ac:dyDescent="0.2">
      <c r="A221" s="2" t="s">
        <v>2570</v>
      </c>
      <c r="B221" s="2" t="s">
        <v>2591</v>
      </c>
      <c r="C221" s="1"/>
    </row>
    <row r="222" spans="1:3" ht="10.5" customHeight="1" x14ac:dyDescent="0.2">
      <c r="A222" s="2" t="s">
        <v>2427</v>
      </c>
      <c r="B222" s="2" t="s">
        <v>2309</v>
      </c>
      <c r="C222" s="1"/>
    </row>
    <row r="223" spans="1:3" ht="10.5" customHeight="1" x14ac:dyDescent="0.2">
      <c r="A223" s="2" t="s">
        <v>2589</v>
      </c>
      <c r="B223" s="2" t="s">
        <v>2590</v>
      </c>
      <c r="C223" s="1"/>
    </row>
    <row r="224" spans="1:3" ht="10.5" customHeight="1" x14ac:dyDescent="0.2">
      <c r="A224" s="2" t="s">
        <v>2588</v>
      </c>
      <c r="B224" s="2" t="s">
        <v>2545</v>
      </c>
      <c r="C224" s="1"/>
    </row>
    <row r="225" spans="1:3" ht="10.5" customHeight="1" x14ac:dyDescent="0.2">
      <c r="A225" s="2" t="s">
        <v>2481</v>
      </c>
      <c r="B225" s="2" t="s">
        <v>2587</v>
      </c>
      <c r="C225" s="1"/>
    </row>
    <row r="226" spans="1:3" ht="10.5" customHeight="1" x14ac:dyDescent="0.2">
      <c r="A226" s="2" t="s">
        <v>2586</v>
      </c>
      <c r="B226" s="2" t="s">
        <v>2294</v>
      </c>
      <c r="C226" s="1"/>
    </row>
    <row r="227" spans="1:3" ht="10.5" customHeight="1" x14ac:dyDescent="0.2">
      <c r="A227" s="2" t="s">
        <v>2586</v>
      </c>
      <c r="B227" s="2" t="s">
        <v>2406</v>
      </c>
      <c r="C227" s="1"/>
    </row>
    <row r="228" spans="1:3" ht="10.5" customHeight="1" x14ac:dyDescent="0.2">
      <c r="A228" s="2" t="s">
        <v>2224</v>
      </c>
      <c r="B228" s="2" t="s">
        <v>2585</v>
      </c>
      <c r="C228" s="1"/>
    </row>
    <row r="229" spans="1:3" ht="10.5" customHeight="1" x14ac:dyDescent="0.2">
      <c r="A229" s="2" t="s">
        <v>2481</v>
      </c>
      <c r="B229" s="2" t="s">
        <v>2584</v>
      </c>
      <c r="C229" s="1"/>
    </row>
    <row r="230" spans="1:3" ht="10.5" customHeight="1" x14ac:dyDescent="0.2">
      <c r="A230" s="2" t="s">
        <v>2493</v>
      </c>
      <c r="B230" s="2" t="s">
        <v>2583</v>
      </c>
      <c r="C230" s="1"/>
    </row>
    <row r="231" spans="1:3" ht="10.5" customHeight="1" x14ac:dyDescent="0.2">
      <c r="A231" s="2" t="s">
        <v>2582</v>
      </c>
      <c r="B231" s="2" t="s">
        <v>2404</v>
      </c>
      <c r="C231" s="1"/>
    </row>
    <row r="232" spans="1:3" ht="10.5" customHeight="1" x14ac:dyDescent="0.2">
      <c r="A232" s="2" t="s">
        <v>2510</v>
      </c>
      <c r="B232" s="2" t="s">
        <v>2476</v>
      </c>
      <c r="C232" s="1"/>
    </row>
    <row r="233" spans="1:3" ht="10.5" customHeight="1" x14ac:dyDescent="0.2">
      <c r="A233" s="2" t="s">
        <v>2580</v>
      </c>
      <c r="B233" s="2" t="s">
        <v>2581</v>
      </c>
      <c r="C233" s="1"/>
    </row>
    <row r="234" spans="1:3" ht="10.5" customHeight="1" x14ac:dyDescent="0.2">
      <c r="A234" s="2" t="s">
        <v>2578</v>
      </c>
      <c r="B234" s="2" t="s">
        <v>2579</v>
      </c>
      <c r="C234" s="1"/>
    </row>
    <row r="235" spans="1:3" ht="10.5" customHeight="1" x14ac:dyDescent="0.2">
      <c r="A235" s="2" t="s">
        <v>2576</v>
      </c>
      <c r="B235" s="2" t="s">
        <v>2577</v>
      </c>
      <c r="C235" s="1"/>
    </row>
    <row r="236" spans="1:3" ht="10.5" customHeight="1" x14ac:dyDescent="0.2">
      <c r="A236" s="2" t="s">
        <v>2310</v>
      </c>
      <c r="B236" s="2" t="s">
        <v>2575</v>
      </c>
      <c r="C236" s="1"/>
    </row>
    <row r="237" spans="1:3" ht="10.5" customHeight="1" x14ac:dyDescent="0.2">
      <c r="A237" s="2" t="s">
        <v>2520</v>
      </c>
      <c r="B237" s="2" t="s">
        <v>2574</v>
      </c>
      <c r="C237" s="1"/>
    </row>
    <row r="238" spans="1:3" ht="10.5" customHeight="1" x14ac:dyDescent="0.2">
      <c r="A238" s="2" t="s">
        <v>2320</v>
      </c>
      <c r="B238" s="2" t="s">
        <v>2573</v>
      </c>
      <c r="C238" s="1"/>
    </row>
    <row r="239" spans="1:3" ht="10.5" customHeight="1" x14ac:dyDescent="0.2">
      <c r="A239" s="2" t="s">
        <v>2571</v>
      </c>
      <c r="B239" s="2" t="s">
        <v>2572</v>
      </c>
      <c r="C239" s="1"/>
    </row>
    <row r="240" spans="1:3" ht="10.5" customHeight="1" x14ac:dyDescent="0.2">
      <c r="A240" s="2" t="s">
        <v>2569</v>
      </c>
      <c r="B240" s="2" t="s">
        <v>2570</v>
      </c>
      <c r="C240" s="1"/>
    </row>
    <row r="241" spans="1:3" ht="10.5" customHeight="1" x14ac:dyDescent="0.2">
      <c r="A241" s="2" t="s">
        <v>2567</v>
      </c>
      <c r="B241" s="2" t="s">
        <v>2568</v>
      </c>
      <c r="C241" s="1"/>
    </row>
    <row r="242" spans="1:3" ht="10.5" customHeight="1" x14ac:dyDescent="0.2">
      <c r="A242" s="2" t="s">
        <v>2286</v>
      </c>
      <c r="B242" s="2" t="s">
        <v>2300</v>
      </c>
      <c r="C242" s="1"/>
    </row>
    <row r="243" spans="1:3" ht="10.5" customHeight="1" x14ac:dyDescent="0.2">
      <c r="A243" s="2" t="s">
        <v>2565</v>
      </c>
      <c r="B243" s="2" t="s">
        <v>2566</v>
      </c>
      <c r="C243" s="1"/>
    </row>
    <row r="244" spans="1:3" ht="10.5" customHeight="1" x14ac:dyDescent="0.2">
      <c r="A244" s="2" t="s">
        <v>2563</v>
      </c>
      <c r="B244" s="2" t="s">
        <v>2564</v>
      </c>
      <c r="C244" s="1"/>
    </row>
    <row r="245" spans="1:3" ht="10.5" customHeight="1" x14ac:dyDescent="0.2">
      <c r="A245" s="2" t="s">
        <v>2562</v>
      </c>
      <c r="B245" s="2" t="s">
        <v>2255</v>
      </c>
      <c r="C245" s="1"/>
    </row>
    <row r="246" spans="1:3" ht="10.5" customHeight="1" x14ac:dyDescent="0.2">
      <c r="A246" s="2" t="s">
        <v>2560</v>
      </c>
      <c r="B246" s="2" t="s">
        <v>2561</v>
      </c>
      <c r="C246" s="1"/>
    </row>
    <row r="247" spans="1:3" ht="10.5" customHeight="1" x14ac:dyDescent="0.2">
      <c r="A247" s="2" t="s">
        <v>2559</v>
      </c>
      <c r="B247" s="2" t="s">
        <v>2463</v>
      </c>
      <c r="C247" s="1"/>
    </row>
    <row r="248" spans="1:3" ht="10.5" customHeight="1" x14ac:dyDescent="0.2">
      <c r="A248" s="2" t="s">
        <v>2557</v>
      </c>
      <c r="B248" s="2" t="s">
        <v>2371</v>
      </c>
      <c r="C248" s="1"/>
    </row>
    <row r="249" spans="1:3" ht="10.5" customHeight="1" x14ac:dyDescent="0.2">
      <c r="A249" s="2" t="s">
        <v>2557</v>
      </c>
      <c r="B249" s="2" t="s">
        <v>2558</v>
      </c>
      <c r="C249" s="1"/>
    </row>
    <row r="250" spans="1:3" ht="10.5" customHeight="1" x14ac:dyDescent="0.2">
      <c r="A250" s="2" t="s">
        <v>2555</v>
      </c>
      <c r="B250" s="2" t="s">
        <v>2556</v>
      </c>
      <c r="C250" s="1"/>
    </row>
    <row r="251" spans="1:3" ht="10.5" customHeight="1" x14ac:dyDescent="0.2">
      <c r="A251" s="2" t="s">
        <v>2493</v>
      </c>
      <c r="B251" s="2" t="s">
        <v>2554</v>
      </c>
      <c r="C251" s="1"/>
    </row>
    <row r="252" spans="1:3" ht="10.5" customHeight="1" x14ac:dyDescent="0.2">
      <c r="A252" s="2" t="s">
        <v>2293</v>
      </c>
      <c r="B252" s="2" t="s">
        <v>2371</v>
      </c>
      <c r="C252" s="1"/>
    </row>
    <row r="253" spans="1:3" ht="10.5" customHeight="1" x14ac:dyDescent="0.2">
      <c r="A253" s="2" t="s">
        <v>2280</v>
      </c>
      <c r="B253" s="2" t="s">
        <v>2553</v>
      </c>
      <c r="C253" s="1"/>
    </row>
    <row r="254" spans="1:3" ht="10.5" customHeight="1" x14ac:dyDescent="0.2">
      <c r="A254" s="2" t="s">
        <v>2280</v>
      </c>
      <c r="B254" s="2" t="s">
        <v>2552</v>
      </c>
      <c r="C254" s="1"/>
    </row>
    <row r="255" spans="1:3" ht="10.5" customHeight="1" x14ac:dyDescent="0.2">
      <c r="A255" s="2" t="s">
        <v>2550</v>
      </c>
      <c r="B255" s="2" t="s">
        <v>2551</v>
      </c>
      <c r="C255" s="1"/>
    </row>
    <row r="256" spans="1:3" ht="10.5" customHeight="1" x14ac:dyDescent="0.2">
      <c r="A256" s="2" t="s">
        <v>2549</v>
      </c>
      <c r="B256" s="2" t="s">
        <v>2368</v>
      </c>
      <c r="C256" s="1"/>
    </row>
    <row r="257" spans="1:3" ht="10.5" customHeight="1" x14ac:dyDescent="0.2">
      <c r="A257" s="2" t="s">
        <v>2291</v>
      </c>
      <c r="B257" s="2" t="s">
        <v>2548</v>
      </c>
      <c r="C257" s="1"/>
    </row>
    <row r="258" spans="1:3" ht="10.5" customHeight="1" x14ac:dyDescent="0.2">
      <c r="A258" s="2" t="s">
        <v>2253</v>
      </c>
      <c r="B258" s="2" t="s">
        <v>2350</v>
      </c>
      <c r="C258" s="1"/>
    </row>
    <row r="259" spans="1:3" ht="10.5" customHeight="1" x14ac:dyDescent="0.2">
      <c r="A259" s="2" t="s">
        <v>2547</v>
      </c>
      <c r="B259" s="2" t="s">
        <v>2298</v>
      </c>
      <c r="C259" s="1"/>
    </row>
    <row r="260" spans="1:3" ht="10.5" customHeight="1" x14ac:dyDescent="0.2">
      <c r="A260" s="2" t="s">
        <v>2456</v>
      </c>
      <c r="B260" s="2" t="s">
        <v>2546</v>
      </c>
      <c r="C260" s="1"/>
    </row>
    <row r="261" spans="1:3" ht="10.5" customHeight="1" x14ac:dyDescent="0.2">
      <c r="A261" s="2" t="s">
        <v>2544</v>
      </c>
      <c r="B261" s="2" t="s">
        <v>2545</v>
      </c>
      <c r="C261" s="1"/>
    </row>
    <row r="262" spans="1:3" ht="10.5" customHeight="1" x14ac:dyDescent="0.2">
      <c r="A262" s="2" t="s">
        <v>2543</v>
      </c>
      <c r="B262" s="2" t="s">
        <v>2474</v>
      </c>
      <c r="C262" s="1"/>
    </row>
    <row r="263" spans="1:3" ht="10.5" customHeight="1" x14ac:dyDescent="0.2">
      <c r="A263" s="2" t="s">
        <v>2383</v>
      </c>
      <c r="B263" s="2" t="s">
        <v>2542</v>
      </c>
      <c r="C263" s="1"/>
    </row>
    <row r="264" spans="1:3" ht="10.5" customHeight="1" x14ac:dyDescent="0.2">
      <c r="A264" s="2" t="s">
        <v>2250</v>
      </c>
      <c r="B264" s="2" t="s">
        <v>2541</v>
      </c>
      <c r="C264" s="1"/>
    </row>
    <row r="265" spans="1:3" ht="10.5" customHeight="1" x14ac:dyDescent="0.2">
      <c r="A265" s="2" t="s">
        <v>2539</v>
      </c>
      <c r="B265" s="2" t="s">
        <v>2540</v>
      </c>
      <c r="C265" s="1"/>
    </row>
    <row r="266" spans="1:3" ht="10.5" customHeight="1" x14ac:dyDescent="0.2">
      <c r="A266" s="2" t="s">
        <v>2538</v>
      </c>
      <c r="B266" s="2" t="s">
        <v>2227</v>
      </c>
      <c r="C266" s="1"/>
    </row>
    <row r="267" spans="1:3" ht="10.5" customHeight="1" x14ac:dyDescent="0.2">
      <c r="A267" s="2" t="s">
        <v>2536</v>
      </c>
      <c r="B267" s="2" t="s">
        <v>2537</v>
      </c>
      <c r="C267" s="1"/>
    </row>
    <row r="268" spans="1:3" ht="10.5" customHeight="1" x14ac:dyDescent="0.2">
      <c r="A268" s="2" t="s">
        <v>2535</v>
      </c>
      <c r="B268" s="2" t="s">
        <v>2453</v>
      </c>
      <c r="C268" s="1"/>
    </row>
    <row r="269" spans="1:3" ht="10.5" customHeight="1" x14ac:dyDescent="0.2">
      <c r="A269" s="2" t="s">
        <v>2534</v>
      </c>
      <c r="B269" s="2" t="s">
        <v>2350</v>
      </c>
      <c r="C269" s="1"/>
    </row>
    <row r="270" spans="1:3" ht="10.5" customHeight="1" x14ac:dyDescent="0.2">
      <c r="A270" s="2" t="s">
        <v>2496</v>
      </c>
      <c r="B270" s="2" t="s">
        <v>2200</v>
      </c>
      <c r="C270" s="1"/>
    </row>
    <row r="271" spans="1:3" ht="10.5" customHeight="1" x14ac:dyDescent="0.2">
      <c r="A271" s="2" t="s">
        <v>2533</v>
      </c>
      <c r="B271" s="2" t="s">
        <v>2206</v>
      </c>
      <c r="C271" s="1"/>
    </row>
    <row r="272" spans="1:3" ht="10.5" customHeight="1" x14ac:dyDescent="0.2">
      <c r="A272" s="2" t="s">
        <v>2531</v>
      </c>
      <c r="B272" s="2" t="s">
        <v>2532</v>
      </c>
      <c r="C272" s="1"/>
    </row>
    <row r="273" spans="1:3" ht="10.5" customHeight="1" x14ac:dyDescent="0.2">
      <c r="A273" s="2" t="s">
        <v>2530</v>
      </c>
      <c r="B273" s="2" t="s">
        <v>2357</v>
      </c>
      <c r="C273" s="1"/>
    </row>
    <row r="274" spans="1:3" ht="10.5" customHeight="1" x14ac:dyDescent="0.2">
      <c r="A274" s="2" t="s">
        <v>2529</v>
      </c>
      <c r="B274" s="2" t="s">
        <v>2238</v>
      </c>
      <c r="C274" s="1"/>
    </row>
    <row r="275" spans="1:3" ht="10.5" customHeight="1" x14ac:dyDescent="0.2">
      <c r="A275" s="2" t="s">
        <v>2527</v>
      </c>
      <c r="B275" s="2" t="s">
        <v>2528</v>
      </c>
      <c r="C275" s="1"/>
    </row>
    <row r="276" spans="1:3" ht="10.5" customHeight="1" x14ac:dyDescent="0.2">
      <c r="A276" s="2" t="s">
        <v>2525</v>
      </c>
      <c r="B276" s="2" t="s">
        <v>2526</v>
      </c>
      <c r="C276" s="1"/>
    </row>
    <row r="277" spans="1:3" ht="10.5" customHeight="1" x14ac:dyDescent="0.2">
      <c r="A277" s="2" t="s">
        <v>2374</v>
      </c>
      <c r="B277" s="2" t="s">
        <v>2424</v>
      </c>
      <c r="C277" s="1"/>
    </row>
    <row r="278" spans="1:3" ht="10.5" customHeight="1" x14ac:dyDescent="0.2">
      <c r="A278" s="2" t="s">
        <v>2291</v>
      </c>
      <c r="B278" s="2" t="s">
        <v>2524</v>
      </c>
      <c r="C278" s="1"/>
    </row>
    <row r="279" spans="1:3" ht="10.5" customHeight="1" x14ac:dyDescent="0.2">
      <c r="A279" s="2" t="s">
        <v>2523</v>
      </c>
      <c r="B279" s="2" t="s">
        <v>2442</v>
      </c>
      <c r="C279" s="1"/>
    </row>
    <row r="280" spans="1:3" ht="10.5" customHeight="1" x14ac:dyDescent="0.2">
      <c r="A280" s="2" t="s">
        <v>2521</v>
      </c>
      <c r="B280" s="2" t="s">
        <v>2522</v>
      </c>
      <c r="C280" s="1"/>
    </row>
    <row r="281" spans="1:3" ht="10.5" customHeight="1" x14ac:dyDescent="0.2">
      <c r="A281" s="2" t="s">
        <v>2520</v>
      </c>
      <c r="B281" s="2" t="s">
        <v>2285</v>
      </c>
      <c r="C281" s="1"/>
    </row>
    <row r="282" spans="1:3" ht="10.5" customHeight="1" x14ac:dyDescent="0.2">
      <c r="A282" s="2" t="s">
        <v>2519</v>
      </c>
      <c r="B282" s="2" t="s">
        <v>2269</v>
      </c>
      <c r="C282" s="1"/>
    </row>
    <row r="283" spans="1:3" ht="10.5" customHeight="1" x14ac:dyDescent="0.2">
      <c r="A283" s="2" t="s">
        <v>2518</v>
      </c>
      <c r="B283" s="2" t="s">
        <v>2357</v>
      </c>
      <c r="C283" s="1"/>
    </row>
    <row r="284" spans="1:3" ht="10.5" customHeight="1" x14ac:dyDescent="0.2">
      <c r="A284" s="2" t="s">
        <v>2224</v>
      </c>
      <c r="B284" s="2" t="s">
        <v>2517</v>
      </c>
      <c r="C284" s="1"/>
    </row>
    <row r="285" spans="1:3" ht="10.5" customHeight="1" x14ac:dyDescent="0.2">
      <c r="A285" s="2" t="s">
        <v>2515</v>
      </c>
      <c r="B285" s="2" t="s">
        <v>2516</v>
      </c>
      <c r="C285" s="1"/>
    </row>
    <row r="286" spans="1:3" ht="10.5" customHeight="1" x14ac:dyDescent="0.2">
      <c r="A286" s="2" t="s">
        <v>2513</v>
      </c>
      <c r="B286" s="2" t="s">
        <v>2514</v>
      </c>
      <c r="C286" s="1"/>
    </row>
    <row r="287" spans="1:3" ht="10.5" customHeight="1" x14ac:dyDescent="0.2">
      <c r="A287" s="2" t="s">
        <v>2512</v>
      </c>
      <c r="B287" s="2" t="s">
        <v>2444</v>
      </c>
      <c r="C287" s="1"/>
    </row>
    <row r="288" spans="1:3" ht="10.5" customHeight="1" x14ac:dyDescent="0.2">
      <c r="A288" s="2" t="s">
        <v>2510</v>
      </c>
      <c r="B288" s="2" t="s">
        <v>2511</v>
      </c>
      <c r="C288" s="1"/>
    </row>
    <row r="289" spans="1:3" ht="10.5" customHeight="1" x14ac:dyDescent="0.2">
      <c r="A289" s="2" t="s">
        <v>2432</v>
      </c>
      <c r="B289" s="2" t="s">
        <v>2352</v>
      </c>
      <c r="C289" s="1"/>
    </row>
    <row r="290" spans="1:3" ht="10.5" customHeight="1" x14ac:dyDescent="0.2">
      <c r="A290" s="2" t="s">
        <v>2236</v>
      </c>
      <c r="B290" s="2" t="s">
        <v>2509</v>
      </c>
      <c r="C290" s="1"/>
    </row>
    <row r="291" spans="1:3" ht="10.5" customHeight="1" x14ac:dyDescent="0.2">
      <c r="A291" s="2" t="s">
        <v>2301</v>
      </c>
      <c r="B291" s="2" t="s">
        <v>2433</v>
      </c>
      <c r="C291" s="1"/>
    </row>
    <row r="292" spans="1:3" ht="10.5" customHeight="1" x14ac:dyDescent="0.2">
      <c r="A292" s="2" t="s">
        <v>2481</v>
      </c>
      <c r="B292" s="2" t="s">
        <v>2508</v>
      </c>
      <c r="C292" s="1"/>
    </row>
    <row r="293" spans="1:3" ht="10.5" customHeight="1" x14ac:dyDescent="0.2">
      <c r="A293" s="2" t="s">
        <v>2489</v>
      </c>
      <c r="B293" s="2" t="s">
        <v>2507</v>
      </c>
      <c r="C293" s="1"/>
    </row>
    <row r="294" spans="1:3" ht="10.5" customHeight="1" x14ac:dyDescent="0.2">
      <c r="A294" s="2" t="s">
        <v>2505</v>
      </c>
      <c r="B294" s="2" t="s">
        <v>2506</v>
      </c>
      <c r="C294" s="1"/>
    </row>
    <row r="295" spans="1:3" ht="10.5" customHeight="1" x14ac:dyDescent="0.2">
      <c r="A295" s="2" t="s">
        <v>2427</v>
      </c>
      <c r="B295" s="2" t="s">
        <v>2504</v>
      </c>
      <c r="C295" s="1"/>
    </row>
    <row r="296" spans="1:3" ht="10.5" customHeight="1" x14ac:dyDescent="0.2">
      <c r="A296" s="2" t="s">
        <v>2363</v>
      </c>
      <c r="B296" s="2" t="s">
        <v>2503</v>
      </c>
      <c r="C296" s="1"/>
    </row>
    <row r="297" spans="1:3" ht="10.5" customHeight="1" x14ac:dyDescent="0.2">
      <c r="A297" s="2" t="s">
        <v>2247</v>
      </c>
      <c r="B297" s="2" t="s">
        <v>2502</v>
      </c>
      <c r="C297" s="1"/>
    </row>
    <row r="298" spans="1:3" ht="10.5" customHeight="1" x14ac:dyDescent="0.2">
      <c r="A298" s="2" t="s">
        <v>2468</v>
      </c>
      <c r="B298" s="2" t="s">
        <v>2445</v>
      </c>
      <c r="C298" s="1"/>
    </row>
    <row r="299" spans="1:3" ht="10.5" customHeight="1" x14ac:dyDescent="0.2">
      <c r="A299" s="2" t="s">
        <v>2500</v>
      </c>
      <c r="B299" s="2" t="s">
        <v>2501</v>
      </c>
      <c r="C299" s="1"/>
    </row>
    <row r="300" spans="1:3" ht="10.5" customHeight="1" x14ac:dyDescent="0.2">
      <c r="A300" s="2" t="s">
        <v>2293</v>
      </c>
      <c r="B300" s="2" t="s">
        <v>2499</v>
      </c>
      <c r="C300" s="1"/>
    </row>
    <row r="301" spans="1:3" ht="10.5" customHeight="1" x14ac:dyDescent="0.2">
      <c r="A301" s="2" t="s">
        <v>2498</v>
      </c>
      <c r="B301" s="2" t="s">
        <v>2402</v>
      </c>
      <c r="C301" s="1"/>
    </row>
    <row r="302" spans="1:3" ht="10.5" customHeight="1" x14ac:dyDescent="0.2">
      <c r="A302" s="2" t="s">
        <v>2496</v>
      </c>
      <c r="B302" s="2" t="s">
        <v>2497</v>
      </c>
      <c r="C302" s="1"/>
    </row>
    <row r="303" spans="1:3" ht="10.5" customHeight="1" x14ac:dyDescent="0.2">
      <c r="A303" s="2" t="s">
        <v>2387</v>
      </c>
      <c r="B303" s="2" t="s">
        <v>2360</v>
      </c>
      <c r="C303" s="1"/>
    </row>
    <row r="304" spans="1:3" ht="10.5" customHeight="1" x14ac:dyDescent="0.2">
      <c r="A304" s="2" t="s">
        <v>2495</v>
      </c>
      <c r="B304" s="2" t="s">
        <v>2479</v>
      </c>
      <c r="C304" s="1"/>
    </row>
    <row r="305" spans="1:3" ht="10.5" customHeight="1" x14ac:dyDescent="0.2">
      <c r="A305" s="2" t="s">
        <v>2493</v>
      </c>
      <c r="B305" s="2" t="s">
        <v>2494</v>
      </c>
      <c r="C305" s="1"/>
    </row>
    <row r="306" spans="1:3" ht="10.5" customHeight="1" x14ac:dyDescent="0.2">
      <c r="A306" s="2" t="s">
        <v>2392</v>
      </c>
      <c r="B306" s="2" t="s">
        <v>2492</v>
      </c>
      <c r="C306" s="1"/>
    </row>
    <row r="307" spans="1:3" ht="10.5" customHeight="1" x14ac:dyDescent="0.2">
      <c r="A307" s="2" t="s">
        <v>2491</v>
      </c>
      <c r="B307" s="2" t="s">
        <v>2431</v>
      </c>
      <c r="C307" s="1"/>
    </row>
    <row r="308" spans="1:3" ht="10.5" customHeight="1" x14ac:dyDescent="0.2">
      <c r="A308" s="2" t="s">
        <v>2489</v>
      </c>
      <c r="B308" s="2" t="s">
        <v>2490</v>
      </c>
      <c r="C308" s="1"/>
    </row>
    <row r="309" spans="1:3" ht="10.5" customHeight="1" x14ac:dyDescent="0.2">
      <c r="A309" s="2" t="s">
        <v>2487</v>
      </c>
      <c r="B309" s="2" t="s">
        <v>2488</v>
      </c>
      <c r="C309" s="1"/>
    </row>
    <row r="310" spans="1:3" ht="10.5" customHeight="1" x14ac:dyDescent="0.2">
      <c r="A310" s="2" t="s">
        <v>2485</v>
      </c>
      <c r="B310" s="2" t="s">
        <v>2486</v>
      </c>
      <c r="C310" s="1"/>
    </row>
    <row r="311" spans="1:3" ht="10.5" customHeight="1" x14ac:dyDescent="0.2">
      <c r="A311" s="2" t="s">
        <v>2483</v>
      </c>
      <c r="B311" s="2" t="s">
        <v>2484</v>
      </c>
      <c r="C311" s="1"/>
    </row>
    <row r="312" spans="1:3" ht="10.5" customHeight="1" x14ac:dyDescent="0.2">
      <c r="A312" s="2" t="s">
        <v>2481</v>
      </c>
      <c r="B312" s="2" t="s">
        <v>2482</v>
      </c>
      <c r="C312" s="1"/>
    </row>
    <row r="313" spans="1:3" ht="10.5" customHeight="1" x14ac:dyDescent="0.2">
      <c r="A313" s="2" t="s">
        <v>2392</v>
      </c>
      <c r="B313" s="2" t="s">
        <v>2480</v>
      </c>
      <c r="C313" s="1"/>
    </row>
    <row r="314" spans="1:3" ht="10.5" customHeight="1" x14ac:dyDescent="0.2">
      <c r="A314" s="2" t="s">
        <v>2282</v>
      </c>
      <c r="B314" s="2" t="s">
        <v>2479</v>
      </c>
      <c r="C314" s="1"/>
    </row>
    <row r="315" spans="1:3" ht="10.5" customHeight="1" x14ac:dyDescent="0.2">
      <c r="A315" s="2" t="s">
        <v>2473</v>
      </c>
      <c r="B315" s="2" t="s">
        <v>2478</v>
      </c>
      <c r="C315" s="1"/>
    </row>
    <row r="316" spans="1:3" ht="10.5" customHeight="1" x14ac:dyDescent="0.2">
      <c r="A316" s="2" t="s">
        <v>2270</v>
      </c>
      <c r="B316" s="2" t="s">
        <v>2441</v>
      </c>
      <c r="C316" s="1"/>
    </row>
    <row r="317" spans="1:3" ht="10.5" customHeight="1" x14ac:dyDescent="0.2">
      <c r="A317" s="2" t="s">
        <v>2318</v>
      </c>
      <c r="B317" s="2" t="s">
        <v>2477</v>
      </c>
      <c r="C317" s="1"/>
    </row>
    <row r="318" spans="1:3" ht="10.5" customHeight="1" x14ac:dyDescent="0.2">
      <c r="A318" s="2" t="s">
        <v>2475</v>
      </c>
      <c r="B318" s="2" t="s">
        <v>2476</v>
      </c>
      <c r="C318" s="1"/>
    </row>
    <row r="319" spans="1:3" ht="10.5" customHeight="1" x14ac:dyDescent="0.2">
      <c r="A319" s="2" t="s">
        <v>2410</v>
      </c>
      <c r="B319" s="2" t="s">
        <v>2474</v>
      </c>
      <c r="C319" s="1"/>
    </row>
    <row r="320" spans="1:3" ht="10.5" customHeight="1" x14ac:dyDescent="0.2">
      <c r="A320" s="2" t="s">
        <v>2473</v>
      </c>
      <c r="B320" s="2" t="s">
        <v>2431</v>
      </c>
      <c r="C320" s="1"/>
    </row>
    <row r="321" spans="1:3" ht="10.5" customHeight="1" x14ac:dyDescent="0.2">
      <c r="A321" s="2" t="s">
        <v>2472</v>
      </c>
      <c r="B321" s="2" t="s">
        <v>2394</v>
      </c>
      <c r="C321" s="1"/>
    </row>
    <row r="322" spans="1:3" ht="10.5" customHeight="1" x14ac:dyDescent="0.2">
      <c r="A322" s="2" t="s">
        <v>2470</v>
      </c>
      <c r="B322" s="2" t="s">
        <v>2471</v>
      </c>
      <c r="C322" s="1"/>
    </row>
    <row r="323" spans="1:3" ht="10.5" customHeight="1" x14ac:dyDescent="0.2">
      <c r="A323" s="2" t="s">
        <v>2284</v>
      </c>
      <c r="B323" s="2" t="s">
        <v>2469</v>
      </c>
      <c r="C323" s="1"/>
    </row>
    <row r="324" spans="1:3" ht="10.5" customHeight="1" x14ac:dyDescent="0.2">
      <c r="A324" s="2" t="s">
        <v>2468</v>
      </c>
      <c r="B324" s="2" t="s">
        <v>2380</v>
      </c>
      <c r="C324" s="1"/>
    </row>
    <row r="325" spans="1:3" ht="10.5" customHeight="1" x14ac:dyDescent="0.2">
      <c r="A325" s="2" t="s">
        <v>2467</v>
      </c>
      <c r="B325" s="2" t="s">
        <v>2356</v>
      </c>
      <c r="C325" s="1"/>
    </row>
    <row r="326" spans="1:3" ht="10.5" customHeight="1" x14ac:dyDescent="0.2">
      <c r="A326" s="2" t="s">
        <v>2465</v>
      </c>
      <c r="B326" s="2" t="s">
        <v>2466</v>
      </c>
      <c r="C326" s="1"/>
    </row>
    <row r="327" spans="1:3" ht="10.5" customHeight="1" x14ac:dyDescent="0.2">
      <c r="A327" s="2" t="s">
        <v>2410</v>
      </c>
      <c r="B327" s="2" t="s">
        <v>2464</v>
      </c>
      <c r="C327" s="1"/>
    </row>
    <row r="328" spans="1:3" ht="10.5" customHeight="1" x14ac:dyDescent="0.2">
      <c r="A328" s="2" t="s">
        <v>2265</v>
      </c>
      <c r="B328" s="2" t="s">
        <v>2463</v>
      </c>
      <c r="C328" s="1"/>
    </row>
    <row r="329" spans="1:3" ht="10.5" customHeight="1" x14ac:dyDescent="0.2">
      <c r="A329" s="2" t="s">
        <v>2461</v>
      </c>
      <c r="B329" s="2" t="s">
        <v>2462</v>
      </c>
      <c r="C329" s="1"/>
    </row>
    <row r="330" spans="1:3" ht="10.5" customHeight="1" x14ac:dyDescent="0.2">
      <c r="A330" s="2" t="s">
        <v>2459</v>
      </c>
      <c r="B330" s="2" t="s">
        <v>2460</v>
      </c>
      <c r="C330" s="1"/>
    </row>
    <row r="331" spans="1:3" ht="10.5" customHeight="1" x14ac:dyDescent="0.2">
      <c r="A331" s="2" t="s">
        <v>2296</v>
      </c>
      <c r="B331" s="2" t="s">
        <v>2312</v>
      </c>
      <c r="C331" s="1"/>
    </row>
    <row r="332" spans="1:3" ht="10.5" customHeight="1" x14ac:dyDescent="0.2">
      <c r="A332" s="2" t="s">
        <v>2458</v>
      </c>
      <c r="B332" s="2" t="s">
        <v>2362</v>
      </c>
      <c r="C332" s="1"/>
    </row>
    <row r="333" spans="1:3" ht="10.5" customHeight="1" x14ac:dyDescent="0.2">
      <c r="A333" s="2" t="s">
        <v>2456</v>
      </c>
      <c r="B333" s="2" t="s">
        <v>2457</v>
      </c>
      <c r="C333" s="1"/>
    </row>
    <row r="334" spans="1:3" ht="10.5" customHeight="1" x14ac:dyDescent="0.2">
      <c r="A334" s="2" t="s">
        <v>2454</v>
      </c>
      <c r="B334" s="2" t="s">
        <v>2455</v>
      </c>
      <c r="C334" s="1"/>
    </row>
    <row r="335" spans="1:3" ht="10.5" customHeight="1" x14ac:dyDescent="0.2">
      <c r="A335" s="2" t="s">
        <v>2293</v>
      </c>
      <c r="B335" s="2" t="s">
        <v>2357</v>
      </c>
      <c r="C335" s="1"/>
    </row>
    <row r="336" spans="1:3" ht="10.5" customHeight="1" x14ac:dyDescent="0.2">
      <c r="A336" s="2" t="s">
        <v>2452</v>
      </c>
      <c r="B336" s="2" t="s">
        <v>2453</v>
      </c>
      <c r="C336" s="1"/>
    </row>
    <row r="337" spans="1:3" ht="10.5" customHeight="1" x14ac:dyDescent="0.2">
      <c r="A337" s="2" t="s">
        <v>2276</v>
      </c>
      <c r="B337" s="2" t="s">
        <v>2451</v>
      </c>
      <c r="C337" s="1"/>
    </row>
    <row r="338" spans="1:3" ht="10.5" customHeight="1" x14ac:dyDescent="0.2">
      <c r="A338" s="2" t="s">
        <v>2449</v>
      </c>
      <c r="B338" s="2" t="s">
        <v>2450</v>
      </c>
      <c r="C338" s="1"/>
    </row>
    <row r="339" spans="1:3" ht="10.5" customHeight="1" x14ac:dyDescent="0.2">
      <c r="A339" s="2" t="s">
        <v>2333</v>
      </c>
      <c r="B339" s="2" t="s">
        <v>2448</v>
      </c>
      <c r="C339" s="1"/>
    </row>
    <row r="340" spans="1:3" ht="10.5" customHeight="1" x14ac:dyDescent="0.2">
      <c r="A340" s="2" t="s">
        <v>2241</v>
      </c>
      <c r="B340" s="2" t="s">
        <v>2447</v>
      </c>
      <c r="C340" s="1"/>
    </row>
    <row r="341" spans="1:3" ht="10.5" customHeight="1" x14ac:dyDescent="0.2">
      <c r="A341" s="2" t="s">
        <v>2276</v>
      </c>
      <c r="B341" s="2" t="s">
        <v>2446</v>
      </c>
      <c r="C341" s="1"/>
    </row>
    <row r="342" spans="1:3" ht="10.5" customHeight="1" x14ac:dyDescent="0.2">
      <c r="A342" s="2" t="s">
        <v>2275</v>
      </c>
      <c r="B342" s="2" t="s">
        <v>2445</v>
      </c>
      <c r="C342" s="1"/>
    </row>
    <row r="343" spans="1:3" ht="10.5" customHeight="1" x14ac:dyDescent="0.2">
      <c r="A343" s="2" t="s">
        <v>2443</v>
      </c>
      <c r="B343" s="2" t="s">
        <v>2444</v>
      </c>
      <c r="C343" s="1"/>
    </row>
    <row r="344" spans="1:3" ht="10.5" customHeight="1" x14ac:dyDescent="0.2">
      <c r="A344" s="2" t="s">
        <v>2379</v>
      </c>
      <c r="B344" s="2" t="s">
        <v>2418</v>
      </c>
      <c r="C344" s="1"/>
    </row>
    <row r="345" spans="1:3" ht="10.5" customHeight="1" x14ac:dyDescent="0.2">
      <c r="A345" s="2" t="s">
        <v>2276</v>
      </c>
      <c r="B345" s="2" t="s">
        <v>2442</v>
      </c>
      <c r="C345" s="1"/>
    </row>
    <row r="346" spans="1:3" ht="10.5" customHeight="1" x14ac:dyDescent="0.2">
      <c r="A346" s="2" t="s">
        <v>2407</v>
      </c>
      <c r="B346" s="2" t="s">
        <v>2441</v>
      </c>
      <c r="C346" s="1"/>
    </row>
    <row r="347" spans="1:3" ht="10.5" customHeight="1" x14ac:dyDescent="0.2">
      <c r="A347" s="2" t="s">
        <v>2209</v>
      </c>
      <c r="B347" s="2" t="s">
        <v>2440</v>
      </c>
      <c r="C347" s="1"/>
    </row>
    <row r="348" spans="1:3" ht="10.5" customHeight="1" x14ac:dyDescent="0.2">
      <c r="A348" s="2" t="s">
        <v>2438</v>
      </c>
      <c r="B348" s="2" t="s">
        <v>2439</v>
      </c>
      <c r="C348" s="1"/>
    </row>
    <row r="349" spans="1:3" ht="10.5" customHeight="1" x14ac:dyDescent="0.2">
      <c r="A349" s="2" t="s">
        <v>2436</v>
      </c>
      <c r="B349" s="2" t="s">
        <v>2437</v>
      </c>
      <c r="C349" s="1"/>
    </row>
    <row r="350" spans="1:3" ht="10.5" customHeight="1" x14ac:dyDescent="0.2">
      <c r="A350" s="2" t="s">
        <v>2434</v>
      </c>
      <c r="B350" s="2" t="s">
        <v>2435</v>
      </c>
      <c r="C350" s="1"/>
    </row>
    <row r="351" spans="1:3" ht="10.5" customHeight="1" x14ac:dyDescent="0.2">
      <c r="A351" s="2" t="s">
        <v>2432</v>
      </c>
      <c r="B351" s="2" t="s">
        <v>2433</v>
      </c>
      <c r="C351" s="1"/>
    </row>
    <row r="352" spans="1:3" ht="10.5" customHeight="1" x14ac:dyDescent="0.2">
      <c r="A352" s="2" t="s">
        <v>2429</v>
      </c>
      <c r="B352" s="2" t="s">
        <v>2220</v>
      </c>
      <c r="C352" s="1"/>
    </row>
    <row r="353" spans="1:3" ht="10.5" customHeight="1" x14ac:dyDescent="0.2">
      <c r="A353" s="2" t="s">
        <v>2253</v>
      </c>
      <c r="B353" s="2" t="s">
        <v>2431</v>
      </c>
      <c r="C353" s="1"/>
    </row>
    <row r="354" spans="1:3" ht="10.5" customHeight="1" x14ac:dyDescent="0.2">
      <c r="A354" s="2" t="s">
        <v>2355</v>
      </c>
      <c r="B354" s="2" t="s">
        <v>2430</v>
      </c>
      <c r="C354" s="1"/>
    </row>
    <row r="355" spans="1:3" ht="10.5" customHeight="1" x14ac:dyDescent="0.2">
      <c r="A355" s="2" t="s">
        <v>2429</v>
      </c>
      <c r="B355" s="2" t="s">
        <v>2214</v>
      </c>
      <c r="C355" s="1"/>
    </row>
    <row r="356" spans="1:3" ht="10.5" customHeight="1" x14ac:dyDescent="0.2">
      <c r="A356" s="2" t="s">
        <v>2403</v>
      </c>
      <c r="B356" s="2" t="s">
        <v>2428</v>
      </c>
      <c r="C356" s="1"/>
    </row>
    <row r="357" spans="1:3" ht="10.5" customHeight="1" x14ac:dyDescent="0.2">
      <c r="A357" s="2" t="s">
        <v>2427</v>
      </c>
      <c r="B357" s="2" t="s">
        <v>2275</v>
      </c>
      <c r="C357" s="1"/>
    </row>
    <row r="358" spans="1:3" ht="10.5" customHeight="1" x14ac:dyDescent="0.2">
      <c r="A358" s="2" t="s">
        <v>2235</v>
      </c>
      <c r="B358" s="2" t="s">
        <v>2426</v>
      </c>
      <c r="C358" s="1"/>
    </row>
    <row r="359" spans="1:3" ht="10.5" customHeight="1" x14ac:dyDescent="0.2">
      <c r="A359" s="2" t="s">
        <v>2230</v>
      </c>
      <c r="B359" s="2" t="s">
        <v>2425</v>
      </c>
      <c r="C359" s="1"/>
    </row>
    <row r="360" spans="1:3" ht="10.5" customHeight="1" x14ac:dyDescent="0.2">
      <c r="A360" s="2" t="s">
        <v>2228</v>
      </c>
      <c r="B360" s="2" t="s">
        <v>2212</v>
      </c>
      <c r="C360" s="1"/>
    </row>
    <row r="361" spans="1:3" ht="10.5" customHeight="1" x14ac:dyDescent="0.2">
      <c r="A361" s="2" t="s">
        <v>2419</v>
      </c>
      <c r="B361" s="2" t="s">
        <v>2304</v>
      </c>
      <c r="C361" s="1"/>
    </row>
    <row r="362" spans="1:3" ht="10.5" customHeight="1" x14ac:dyDescent="0.2">
      <c r="A362" s="2" t="s">
        <v>2289</v>
      </c>
      <c r="B362" s="2" t="s">
        <v>2395</v>
      </c>
      <c r="C362" s="1"/>
    </row>
    <row r="363" spans="1:3" ht="10.5" customHeight="1" x14ac:dyDescent="0.2">
      <c r="A363" s="2" t="s">
        <v>2423</v>
      </c>
      <c r="B363" s="2" t="s">
        <v>2424</v>
      </c>
      <c r="C363" s="1"/>
    </row>
    <row r="364" spans="1:3" ht="10.5" customHeight="1" x14ac:dyDescent="0.2">
      <c r="A364" s="2" t="s">
        <v>2282</v>
      </c>
      <c r="B364" s="2" t="s">
        <v>2324</v>
      </c>
      <c r="C364" s="1"/>
    </row>
    <row r="365" spans="1:3" ht="10.5" customHeight="1" x14ac:dyDescent="0.2">
      <c r="A365" s="2" t="s">
        <v>2230</v>
      </c>
      <c r="B365" s="2" t="s">
        <v>2422</v>
      </c>
      <c r="C365" s="1"/>
    </row>
    <row r="366" spans="1:3" ht="10.5" customHeight="1" x14ac:dyDescent="0.2">
      <c r="A366" s="2" t="s">
        <v>2261</v>
      </c>
      <c r="B366" s="2" t="s">
        <v>2421</v>
      </c>
      <c r="C366" s="1"/>
    </row>
    <row r="367" spans="1:3" ht="10.5" customHeight="1" x14ac:dyDescent="0.2">
      <c r="A367" s="2" t="s">
        <v>2254</v>
      </c>
      <c r="B367" s="2" t="s">
        <v>2420</v>
      </c>
      <c r="C367" s="1"/>
    </row>
    <row r="368" spans="1:3" ht="10.5" customHeight="1" x14ac:dyDescent="0.2">
      <c r="A368" s="2" t="s">
        <v>2419</v>
      </c>
      <c r="B368" s="2" t="s">
        <v>2352</v>
      </c>
      <c r="C368" s="1"/>
    </row>
    <row r="369" spans="1:3" ht="10.5" customHeight="1" x14ac:dyDescent="0.2">
      <c r="A369" s="2" t="s">
        <v>2417</v>
      </c>
      <c r="B369" s="2" t="s">
        <v>2418</v>
      </c>
      <c r="C369" s="1"/>
    </row>
    <row r="370" spans="1:3" ht="10.5" customHeight="1" x14ac:dyDescent="0.2">
      <c r="A370" s="2" t="s">
        <v>2270</v>
      </c>
      <c r="B370" s="2" t="s">
        <v>2416</v>
      </c>
      <c r="C370" s="1"/>
    </row>
    <row r="371" spans="1:3" ht="10.5" customHeight="1" x14ac:dyDescent="0.2">
      <c r="A371" s="2" t="s">
        <v>2415</v>
      </c>
      <c r="B371" s="2" t="s">
        <v>2307</v>
      </c>
      <c r="C371" s="1"/>
    </row>
    <row r="372" spans="1:3" ht="10.5" customHeight="1" x14ac:dyDescent="0.2">
      <c r="A372" s="2" t="s">
        <v>2413</v>
      </c>
      <c r="B372" s="2" t="s">
        <v>2414</v>
      </c>
      <c r="C372" s="1"/>
    </row>
    <row r="373" spans="1:3" ht="10.5" customHeight="1" x14ac:dyDescent="0.2">
      <c r="A373" s="2" t="s">
        <v>2411</v>
      </c>
      <c r="B373" s="2" t="s">
        <v>2412</v>
      </c>
      <c r="C373" s="1"/>
    </row>
    <row r="374" spans="1:3" ht="10.5" customHeight="1" x14ac:dyDescent="0.2">
      <c r="A374" s="2" t="s">
        <v>2410</v>
      </c>
      <c r="B374" s="2" t="s">
        <v>2378</v>
      </c>
      <c r="C374" s="1"/>
    </row>
    <row r="375" spans="1:3" ht="10.5" customHeight="1" x14ac:dyDescent="0.2">
      <c r="A375" s="2" t="s">
        <v>2333</v>
      </c>
      <c r="B375" s="2" t="s">
        <v>2409</v>
      </c>
      <c r="C375" s="1"/>
    </row>
    <row r="376" spans="1:3" ht="10.5" customHeight="1" x14ac:dyDescent="0.2">
      <c r="A376" s="2" t="s">
        <v>2407</v>
      </c>
      <c r="B376" s="2" t="s">
        <v>2408</v>
      </c>
      <c r="C376" s="1"/>
    </row>
    <row r="377" spans="1:3" ht="10.5" customHeight="1" x14ac:dyDescent="0.2">
      <c r="A377" s="2" t="s">
        <v>2405</v>
      </c>
      <c r="B377" s="2" t="s">
        <v>2406</v>
      </c>
      <c r="C377" s="1"/>
    </row>
    <row r="378" spans="1:3" ht="10.5" customHeight="1" x14ac:dyDescent="0.2">
      <c r="A378" s="2" t="s">
        <v>2403</v>
      </c>
      <c r="B378" s="2" t="s">
        <v>2404</v>
      </c>
      <c r="C378" s="1"/>
    </row>
    <row r="379" spans="1:3" ht="10.5" customHeight="1" x14ac:dyDescent="0.2">
      <c r="A379" s="2" t="s">
        <v>2401</v>
      </c>
      <c r="B379" s="2" t="s">
        <v>2402</v>
      </c>
      <c r="C379" s="1"/>
    </row>
    <row r="380" spans="1:3" ht="10.5" customHeight="1" x14ac:dyDescent="0.2">
      <c r="A380" s="2" t="s">
        <v>2355</v>
      </c>
      <c r="B380" s="2" t="s">
        <v>2400</v>
      </c>
      <c r="C380" s="1"/>
    </row>
    <row r="381" spans="1:3" ht="10.5" customHeight="1" x14ac:dyDescent="0.2">
      <c r="A381" s="2" t="s">
        <v>2399</v>
      </c>
      <c r="B381" s="2" t="s">
        <v>2332</v>
      </c>
      <c r="C381" s="1"/>
    </row>
    <row r="382" spans="1:3" ht="10.5" customHeight="1" x14ac:dyDescent="0.2">
      <c r="A382" s="2" t="s">
        <v>2397</v>
      </c>
      <c r="B382" s="2" t="s">
        <v>2398</v>
      </c>
      <c r="C382" s="1"/>
    </row>
    <row r="383" spans="1:3" ht="10.5" customHeight="1" x14ac:dyDescent="0.2">
      <c r="A383" s="2" t="s">
        <v>2276</v>
      </c>
      <c r="B383" s="2" t="s">
        <v>2396</v>
      </c>
      <c r="C383" s="1"/>
    </row>
    <row r="384" spans="1:3" ht="10.5" customHeight="1" x14ac:dyDescent="0.2">
      <c r="A384" s="2" t="s">
        <v>2276</v>
      </c>
      <c r="B384" s="2" t="s">
        <v>2395</v>
      </c>
      <c r="C384" s="1"/>
    </row>
    <row r="385" spans="1:3" ht="10.5" customHeight="1" x14ac:dyDescent="0.2">
      <c r="A385" s="2" t="s">
        <v>2343</v>
      </c>
      <c r="B385" s="2" t="s">
        <v>2394</v>
      </c>
      <c r="C385" s="1"/>
    </row>
    <row r="386" spans="1:3" ht="10.5" customHeight="1" x14ac:dyDescent="0.2">
      <c r="A386" s="2" t="s">
        <v>2392</v>
      </c>
      <c r="B386" s="2" t="s">
        <v>2393</v>
      </c>
      <c r="C386" s="1"/>
    </row>
    <row r="387" spans="1:3" ht="10.5" customHeight="1" x14ac:dyDescent="0.2">
      <c r="A387" s="2" t="s">
        <v>2389</v>
      </c>
      <c r="B387" s="2" t="s">
        <v>2391</v>
      </c>
      <c r="C387" s="1"/>
    </row>
    <row r="388" spans="1:3" ht="10.5" customHeight="1" x14ac:dyDescent="0.2">
      <c r="A388" s="2" t="s">
        <v>2389</v>
      </c>
      <c r="B388" s="2" t="s">
        <v>2390</v>
      </c>
      <c r="C388" s="1"/>
    </row>
    <row r="389" spans="1:3" ht="10.5" customHeight="1" x14ac:dyDescent="0.2">
      <c r="A389" s="2" t="s">
        <v>2387</v>
      </c>
      <c r="B389" s="2" t="s">
        <v>2388</v>
      </c>
      <c r="C389" s="1"/>
    </row>
    <row r="390" spans="1:3" ht="10.5" customHeight="1" x14ac:dyDescent="0.2">
      <c r="A390" s="2" t="s">
        <v>2217</v>
      </c>
      <c r="B390" s="2" t="s">
        <v>2368</v>
      </c>
      <c r="C390" s="1"/>
    </row>
    <row r="391" spans="1:3" ht="10.5" customHeight="1" x14ac:dyDescent="0.2">
      <c r="A391" s="2" t="s">
        <v>2386</v>
      </c>
      <c r="B391" s="2" t="s">
        <v>2302</v>
      </c>
      <c r="C391" s="1"/>
    </row>
    <row r="392" spans="1:3" ht="10.5" customHeight="1" x14ac:dyDescent="0.2">
      <c r="A392" s="2" t="s">
        <v>2384</v>
      </c>
      <c r="B392" s="2" t="s">
        <v>2385</v>
      </c>
      <c r="C392" s="1"/>
    </row>
    <row r="393" spans="1:3" ht="10.5" customHeight="1" x14ac:dyDescent="0.2">
      <c r="A393" s="2" t="s">
        <v>2383</v>
      </c>
      <c r="B393" s="2" t="s">
        <v>2316</v>
      </c>
      <c r="C393" s="1"/>
    </row>
    <row r="394" spans="1:3" ht="10.5" customHeight="1" x14ac:dyDescent="0.2">
      <c r="A394" s="2" t="s">
        <v>2381</v>
      </c>
      <c r="B394" s="2" t="s">
        <v>2382</v>
      </c>
      <c r="C394" s="1"/>
    </row>
    <row r="395" spans="1:3" ht="10.5" customHeight="1" x14ac:dyDescent="0.2">
      <c r="A395" s="2" t="s">
        <v>2379</v>
      </c>
      <c r="B395" s="2" t="s">
        <v>2380</v>
      </c>
      <c r="C395" s="1"/>
    </row>
    <row r="396" spans="1:3" ht="10.5" customHeight="1" x14ac:dyDescent="0.2">
      <c r="A396" s="2" t="s">
        <v>2355</v>
      </c>
      <c r="B396" s="2" t="s">
        <v>2378</v>
      </c>
      <c r="C396" s="1"/>
    </row>
    <row r="397" spans="1:3" ht="10.5" customHeight="1" x14ac:dyDescent="0.2">
      <c r="A397" s="2" t="s">
        <v>2376</v>
      </c>
      <c r="B397" s="2" t="s">
        <v>2377</v>
      </c>
      <c r="C397" s="1"/>
    </row>
    <row r="398" spans="1:3" ht="10.5" customHeight="1" x14ac:dyDescent="0.2">
      <c r="A398" s="2" t="s">
        <v>2374</v>
      </c>
      <c r="B398" s="2" t="s">
        <v>2375</v>
      </c>
      <c r="C398" s="1"/>
    </row>
    <row r="399" spans="1:3" ht="10.5" customHeight="1" x14ac:dyDescent="0.2">
      <c r="A399" s="2" t="s">
        <v>2372</v>
      </c>
      <c r="B399" s="2" t="s">
        <v>2373</v>
      </c>
      <c r="C399" s="1"/>
    </row>
    <row r="400" spans="1:3" ht="10.5" customHeight="1" x14ac:dyDescent="0.2">
      <c r="A400" s="2" t="s">
        <v>2370</v>
      </c>
      <c r="B400" s="2" t="s">
        <v>2371</v>
      </c>
      <c r="C400" s="1"/>
    </row>
    <row r="401" spans="1:3" ht="10.5" customHeight="1" x14ac:dyDescent="0.2">
      <c r="A401" s="2" t="s">
        <v>2261</v>
      </c>
      <c r="B401" s="2" t="s">
        <v>2369</v>
      </c>
      <c r="C401" s="1"/>
    </row>
    <row r="402" spans="1:3" ht="10.5" customHeight="1" x14ac:dyDescent="0.2">
      <c r="A402" s="2" t="s">
        <v>2367</v>
      </c>
      <c r="B402" s="2" t="s">
        <v>2368</v>
      </c>
      <c r="C402" s="1"/>
    </row>
    <row r="403" spans="1:3" ht="10.5" customHeight="1" x14ac:dyDescent="0.2">
      <c r="A403" s="2" t="s">
        <v>2365</v>
      </c>
      <c r="B403" s="2" t="s">
        <v>2366</v>
      </c>
      <c r="C403" s="1"/>
    </row>
    <row r="404" spans="1:3" ht="10.5" customHeight="1" x14ac:dyDescent="0.2">
      <c r="A404" s="2" t="s">
        <v>2363</v>
      </c>
      <c r="B404" s="2" t="s">
        <v>2364</v>
      </c>
      <c r="C404" s="1"/>
    </row>
    <row r="405" spans="1:3" ht="10.5" customHeight="1" x14ac:dyDescent="0.2">
      <c r="A405" s="2" t="s">
        <v>2361</v>
      </c>
      <c r="B405" s="2" t="s">
        <v>2362</v>
      </c>
      <c r="C405" s="1"/>
    </row>
    <row r="406" spans="1:3" ht="10.5" customHeight="1" x14ac:dyDescent="0.2">
      <c r="A406" s="2" t="s">
        <v>2333</v>
      </c>
      <c r="B406" s="2" t="s">
        <v>2360</v>
      </c>
      <c r="C406" s="1"/>
    </row>
    <row r="407" spans="1:3" ht="10.5" customHeight="1" x14ac:dyDescent="0.2">
      <c r="A407" s="2" t="s">
        <v>2217</v>
      </c>
      <c r="B407" s="2" t="s">
        <v>2359</v>
      </c>
      <c r="C407" s="1"/>
    </row>
    <row r="408" spans="1:3" ht="10.5" customHeight="1" x14ac:dyDescent="0.2">
      <c r="A408" s="2" t="s">
        <v>1177</v>
      </c>
      <c r="B408" s="2" t="s">
        <v>2358</v>
      </c>
      <c r="C408" s="1"/>
    </row>
    <row r="409" spans="1:3" ht="10.5" customHeight="1" x14ac:dyDescent="0.2">
      <c r="A409" s="2" t="s">
        <v>2326</v>
      </c>
      <c r="B409" s="2" t="s">
        <v>2357</v>
      </c>
      <c r="C409" s="1"/>
    </row>
    <row r="410" spans="1:3" ht="10.5" customHeight="1" x14ac:dyDescent="0.2">
      <c r="A410" s="2" t="s">
        <v>2355</v>
      </c>
      <c r="B410" s="2" t="s">
        <v>2356</v>
      </c>
      <c r="C410" s="1"/>
    </row>
    <row r="411" spans="1:3" ht="10.5" customHeight="1" x14ac:dyDescent="0.2">
      <c r="A411" s="2" t="s">
        <v>2353</v>
      </c>
      <c r="B411" s="2" t="s">
        <v>2354</v>
      </c>
      <c r="C411" s="1"/>
    </row>
    <row r="412" spans="1:3" ht="10.5" customHeight="1" x14ac:dyDescent="0.2">
      <c r="A412" s="2" t="s">
        <v>2280</v>
      </c>
      <c r="B412" s="2" t="s">
        <v>2352</v>
      </c>
      <c r="C412" s="1"/>
    </row>
    <row r="413" spans="1:3" ht="10.5" customHeight="1" x14ac:dyDescent="0.2">
      <c r="A413" s="2" t="s">
        <v>2315</v>
      </c>
      <c r="B413" s="2" t="s">
        <v>2351</v>
      </c>
      <c r="C413" s="1"/>
    </row>
    <row r="414" spans="1:3" ht="10.5" customHeight="1" x14ac:dyDescent="0.2">
      <c r="A414" s="2" t="s">
        <v>2224</v>
      </c>
      <c r="B414" s="2" t="s">
        <v>2350</v>
      </c>
      <c r="C414" s="1"/>
    </row>
    <row r="415" spans="1:3" ht="10.5" customHeight="1" x14ac:dyDescent="0.2">
      <c r="A415" s="2" t="s">
        <v>2349</v>
      </c>
      <c r="B415" s="2" t="s">
        <v>2307</v>
      </c>
      <c r="C415" s="1"/>
    </row>
    <row r="416" spans="1:3" ht="10.5" customHeight="1" x14ac:dyDescent="0.2">
      <c r="A416" s="2" t="s">
        <v>2252</v>
      </c>
      <c r="B416" s="2" t="s">
        <v>2348</v>
      </c>
      <c r="C416" s="1"/>
    </row>
    <row r="417" spans="1:3" ht="10.5" customHeight="1" x14ac:dyDescent="0.2">
      <c r="A417" s="2" t="s">
        <v>2347</v>
      </c>
      <c r="B417" s="2" t="s">
        <v>2200</v>
      </c>
      <c r="C417" s="1"/>
    </row>
    <row r="418" spans="1:3" ht="10.5" customHeight="1" x14ac:dyDescent="0.2">
      <c r="A418" s="2" t="s">
        <v>2267</v>
      </c>
      <c r="B418" s="2" t="s">
        <v>2346</v>
      </c>
      <c r="C418" s="1"/>
    </row>
    <row r="419" spans="1:3" ht="10.5" customHeight="1" x14ac:dyDescent="0.2">
      <c r="A419" s="2" t="s">
        <v>2320</v>
      </c>
      <c r="B419" s="2" t="s">
        <v>2345</v>
      </c>
      <c r="C419" s="1"/>
    </row>
    <row r="420" spans="1:3" ht="10.5" customHeight="1" x14ac:dyDescent="0.2">
      <c r="A420" s="2" t="s">
        <v>2343</v>
      </c>
      <c r="B420" s="2" t="s">
        <v>2344</v>
      </c>
      <c r="C420" s="1"/>
    </row>
    <row r="421" spans="1:3" ht="10.5" customHeight="1" x14ac:dyDescent="0.2">
      <c r="A421" s="2" t="s">
        <v>2341</v>
      </c>
      <c r="B421" s="2" t="s">
        <v>2342</v>
      </c>
      <c r="C421" s="1"/>
    </row>
    <row r="422" spans="1:3" ht="10.5" customHeight="1" x14ac:dyDescent="0.2">
      <c r="A422" s="2" t="s">
        <v>2339</v>
      </c>
      <c r="B422" s="2" t="s">
        <v>2340</v>
      </c>
      <c r="C422" s="1"/>
    </row>
    <row r="423" spans="1:3" ht="10.5" customHeight="1" x14ac:dyDescent="0.2">
      <c r="A423" s="2" t="s">
        <v>2337</v>
      </c>
      <c r="B423" s="2" t="s">
        <v>2338</v>
      </c>
      <c r="C423" s="1"/>
    </row>
    <row r="424" spans="1:3" ht="10.5" customHeight="1" x14ac:dyDescent="0.2">
      <c r="A424" s="2" t="s">
        <v>2335</v>
      </c>
      <c r="B424" s="2" t="s">
        <v>2336</v>
      </c>
      <c r="C424" s="1"/>
    </row>
    <row r="425" spans="1:3" ht="10.5" customHeight="1" x14ac:dyDescent="0.2">
      <c r="A425" s="2" t="s">
        <v>2333</v>
      </c>
      <c r="B425" s="2" t="s">
        <v>2334</v>
      </c>
      <c r="C425" s="1"/>
    </row>
    <row r="426" spans="1:3" ht="10.5" customHeight="1" x14ac:dyDescent="0.2">
      <c r="A426" s="2" t="s">
        <v>2268</v>
      </c>
      <c r="B426" s="2" t="s">
        <v>2332</v>
      </c>
      <c r="C426" s="1"/>
    </row>
    <row r="427" spans="1:3" ht="10.5" customHeight="1" x14ac:dyDescent="0.2">
      <c r="A427" s="2" t="s">
        <v>2330</v>
      </c>
      <c r="B427" s="2" t="s">
        <v>2331</v>
      </c>
      <c r="C427" s="1"/>
    </row>
    <row r="428" spans="1:3" ht="10.5" customHeight="1" x14ac:dyDescent="0.2">
      <c r="A428" s="2" t="s">
        <v>2328</v>
      </c>
      <c r="B428" s="2" t="s">
        <v>2329</v>
      </c>
      <c r="C428" s="1"/>
    </row>
    <row r="429" spans="1:3" ht="10.5" customHeight="1" x14ac:dyDescent="0.2">
      <c r="A429" s="2" t="s">
        <v>2303</v>
      </c>
      <c r="B429" s="2" t="s">
        <v>2253</v>
      </c>
      <c r="C429" s="1"/>
    </row>
    <row r="430" spans="1:3" ht="10.5" customHeight="1" x14ac:dyDescent="0.2">
      <c r="A430" s="2" t="s">
        <v>2326</v>
      </c>
      <c r="B430" s="2" t="s">
        <v>2327</v>
      </c>
      <c r="C430" s="1"/>
    </row>
    <row r="431" spans="1:3" ht="10.5" customHeight="1" x14ac:dyDescent="0.2">
      <c r="A431" s="2" t="s">
        <v>2310</v>
      </c>
      <c r="B431" s="2" t="s">
        <v>2325</v>
      </c>
      <c r="C431" s="1"/>
    </row>
    <row r="432" spans="1:3" ht="10.5" customHeight="1" x14ac:dyDescent="0.2">
      <c r="A432" s="2" t="s">
        <v>2323</v>
      </c>
      <c r="B432" s="2" t="s">
        <v>2324</v>
      </c>
      <c r="C432" s="1"/>
    </row>
    <row r="433" spans="1:3" ht="10.5" customHeight="1" x14ac:dyDescent="0.2">
      <c r="A433" s="2" t="s">
        <v>2252</v>
      </c>
      <c r="B433" s="2" t="s">
        <v>2322</v>
      </c>
      <c r="C433" s="1"/>
    </row>
    <row r="434" spans="1:3" ht="10.5" customHeight="1" x14ac:dyDescent="0.2">
      <c r="A434" s="2" t="s">
        <v>2320</v>
      </c>
      <c r="B434" s="2" t="s">
        <v>2321</v>
      </c>
      <c r="C434" s="1"/>
    </row>
    <row r="435" spans="1:3" ht="10.5" customHeight="1" x14ac:dyDescent="0.2">
      <c r="A435" s="2" t="s">
        <v>2318</v>
      </c>
      <c r="B435" s="2" t="s">
        <v>2319</v>
      </c>
      <c r="C435" s="1"/>
    </row>
    <row r="436" spans="1:3" ht="10.5" customHeight="1" x14ac:dyDescent="0.2">
      <c r="A436" s="2" t="s">
        <v>2199</v>
      </c>
      <c r="B436" s="2" t="s">
        <v>2317</v>
      </c>
      <c r="C436" s="1"/>
    </row>
    <row r="437" spans="1:3" ht="10.5" customHeight="1" x14ac:dyDescent="0.2">
      <c r="A437" s="2" t="s">
        <v>2315</v>
      </c>
      <c r="B437" s="2" t="s">
        <v>2316</v>
      </c>
      <c r="C437" s="1"/>
    </row>
    <row r="438" spans="1:3" ht="10.5" customHeight="1" x14ac:dyDescent="0.2">
      <c r="A438" s="2" t="s">
        <v>2313</v>
      </c>
      <c r="B438" s="2" t="s">
        <v>2314</v>
      </c>
      <c r="C438" s="1"/>
    </row>
    <row r="439" spans="1:3" ht="10.5" customHeight="1" x14ac:dyDescent="0.2">
      <c r="A439" s="2" t="s">
        <v>2259</v>
      </c>
      <c r="B439" s="2" t="s">
        <v>2312</v>
      </c>
      <c r="C439" s="1"/>
    </row>
    <row r="440" spans="1:3" ht="10.5" customHeight="1" x14ac:dyDescent="0.2">
      <c r="A440" s="2" t="s">
        <v>2310</v>
      </c>
      <c r="B440" s="2" t="s">
        <v>2311</v>
      </c>
      <c r="C440" s="1"/>
    </row>
    <row r="441" spans="1:3" ht="10.5" customHeight="1" x14ac:dyDescent="0.2">
      <c r="A441" s="2" t="s">
        <v>2308</v>
      </c>
      <c r="B441" s="2" t="s">
        <v>2309</v>
      </c>
      <c r="C441" s="1"/>
    </row>
    <row r="442" spans="1:3" ht="10.5" customHeight="1" x14ac:dyDescent="0.2">
      <c r="A442" s="2" t="s">
        <v>2291</v>
      </c>
      <c r="B442" s="2" t="s">
        <v>2307</v>
      </c>
      <c r="C442" s="1"/>
    </row>
    <row r="443" spans="1:3" ht="10.5" customHeight="1" x14ac:dyDescent="0.2">
      <c r="A443" s="2" t="s">
        <v>2305</v>
      </c>
      <c r="B443" s="2" t="s">
        <v>2306</v>
      </c>
      <c r="C443" s="1"/>
    </row>
    <row r="444" spans="1:3" ht="10.5" customHeight="1" x14ac:dyDescent="0.2">
      <c r="A444" s="2" t="s">
        <v>2303</v>
      </c>
      <c r="B444" s="2" t="s">
        <v>2304</v>
      </c>
      <c r="C444" s="1"/>
    </row>
    <row r="445" spans="1:3" ht="10.5" customHeight="1" x14ac:dyDescent="0.2">
      <c r="A445" s="2" t="s">
        <v>2301</v>
      </c>
      <c r="B445" s="2" t="s">
        <v>2302</v>
      </c>
      <c r="C445" s="1"/>
    </row>
    <row r="446" spans="1:3" ht="10.5" customHeight="1" x14ac:dyDescent="0.2">
      <c r="A446" s="2" t="s">
        <v>2299</v>
      </c>
      <c r="B446" s="2" t="s">
        <v>2300</v>
      </c>
      <c r="C446" s="1"/>
    </row>
    <row r="447" spans="1:3" ht="10.5" customHeight="1" x14ac:dyDescent="0.2">
      <c r="A447" s="2" t="s">
        <v>2297</v>
      </c>
      <c r="B447" s="2" t="s">
        <v>2298</v>
      </c>
      <c r="C447" s="1"/>
    </row>
    <row r="448" spans="1:3" ht="10.5" customHeight="1" x14ac:dyDescent="0.2">
      <c r="A448" s="2" t="s">
        <v>2295</v>
      </c>
      <c r="B448" s="2" t="s">
        <v>2296</v>
      </c>
      <c r="C448" s="1"/>
    </row>
    <row r="449" spans="1:3" ht="10.5" customHeight="1" x14ac:dyDescent="0.2">
      <c r="A449" s="2" t="s">
        <v>2293</v>
      </c>
      <c r="B449" s="2" t="s">
        <v>2294</v>
      </c>
      <c r="C449" s="1"/>
    </row>
    <row r="450" spans="1:3" ht="10.5" customHeight="1" x14ac:dyDescent="0.2">
      <c r="A450" s="2" t="s">
        <v>2291</v>
      </c>
      <c r="B450" s="2" t="s">
        <v>2292</v>
      </c>
      <c r="C450" s="1"/>
    </row>
    <row r="451" spans="1:3" ht="10.5" customHeight="1" x14ac:dyDescent="0.2">
      <c r="A451" s="2" t="s">
        <v>2289</v>
      </c>
      <c r="B451" s="2" t="s">
        <v>2290</v>
      </c>
      <c r="C451" s="1"/>
    </row>
    <row r="452" spans="1:3" ht="10.5" customHeight="1" x14ac:dyDescent="0.2">
      <c r="A452" s="2" t="s">
        <v>2287</v>
      </c>
      <c r="B452" s="2" t="s">
        <v>2288</v>
      </c>
      <c r="C452" s="1"/>
    </row>
    <row r="453" spans="1:3" ht="10.5" customHeight="1" x14ac:dyDescent="0.2">
      <c r="A453" s="2" t="s">
        <v>2286</v>
      </c>
      <c r="B453" s="2" t="s">
        <v>2209</v>
      </c>
      <c r="C453" s="1"/>
    </row>
    <row r="454" spans="1:3" ht="10.5" customHeight="1" x14ac:dyDescent="0.2">
      <c r="A454" s="2" t="s">
        <v>2259</v>
      </c>
      <c r="B454" s="2" t="s">
        <v>2271</v>
      </c>
      <c r="C454" s="1"/>
    </row>
    <row r="455" spans="1:3" ht="10.5" customHeight="1" x14ac:dyDescent="0.2">
      <c r="A455" s="2" t="s">
        <v>2284</v>
      </c>
      <c r="B455" s="2" t="s">
        <v>2285</v>
      </c>
      <c r="C455" s="1"/>
    </row>
    <row r="456" spans="1:3" ht="10.5" customHeight="1" x14ac:dyDescent="0.2">
      <c r="A456" s="2" t="s">
        <v>2282</v>
      </c>
      <c r="B456" s="2" t="s">
        <v>2283</v>
      </c>
      <c r="C456" s="1"/>
    </row>
    <row r="457" spans="1:3" ht="10.5" customHeight="1" x14ac:dyDescent="0.2">
      <c r="A457" s="2" t="s">
        <v>2280</v>
      </c>
      <c r="B457" s="2" t="s">
        <v>2281</v>
      </c>
      <c r="C457" s="1"/>
    </row>
    <row r="458" spans="1:3" ht="10.5" customHeight="1" x14ac:dyDescent="0.2">
      <c r="A458" s="2" t="s">
        <v>2278</v>
      </c>
      <c r="B458" s="2" t="s">
        <v>2279</v>
      </c>
      <c r="C458" s="1"/>
    </row>
    <row r="459" spans="1:3" ht="10.5" customHeight="1" x14ac:dyDescent="0.2">
      <c r="A459" s="2" t="s">
        <v>2276</v>
      </c>
      <c r="B459" s="2" t="s">
        <v>2277</v>
      </c>
      <c r="C459" s="1"/>
    </row>
    <row r="460" spans="1:3" ht="10.5" customHeight="1" x14ac:dyDescent="0.2">
      <c r="A460" s="2" t="s">
        <v>2274</v>
      </c>
      <c r="B460" s="2" t="s">
        <v>2275</v>
      </c>
      <c r="C460" s="1"/>
    </row>
    <row r="461" spans="1:3" ht="10.5" customHeight="1" x14ac:dyDescent="0.2">
      <c r="A461" s="2" t="s">
        <v>2272</v>
      </c>
      <c r="B461" s="2" t="s">
        <v>2273</v>
      </c>
      <c r="C461" s="1"/>
    </row>
    <row r="462" spans="1:3" ht="10.5" customHeight="1" x14ac:dyDescent="0.2">
      <c r="A462" s="2" t="s">
        <v>2270</v>
      </c>
      <c r="B462" s="2" t="s">
        <v>2271</v>
      </c>
      <c r="C462" s="1"/>
    </row>
    <row r="463" spans="1:3" ht="10.5" customHeight="1" x14ac:dyDescent="0.2">
      <c r="A463" s="2" t="s">
        <v>2268</v>
      </c>
      <c r="B463" s="2" t="s">
        <v>2269</v>
      </c>
      <c r="C463" s="1"/>
    </row>
    <row r="464" spans="1:3" ht="10.5" customHeight="1" x14ac:dyDescent="0.2">
      <c r="A464" s="2" t="s">
        <v>2267</v>
      </c>
      <c r="B464" s="2" t="s">
        <v>2223</v>
      </c>
      <c r="C464" s="1"/>
    </row>
    <row r="465" spans="1:3" ht="10.5" customHeight="1" x14ac:dyDescent="0.2">
      <c r="A465" s="2" t="s">
        <v>2265</v>
      </c>
      <c r="B465" s="2" t="s">
        <v>2266</v>
      </c>
      <c r="C465" s="1"/>
    </row>
    <row r="466" spans="1:3" ht="10.5" customHeight="1" x14ac:dyDescent="0.2">
      <c r="A466" s="2" t="s">
        <v>2263</v>
      </c>
      <c r="B466" s="2" t="s">
        <v>2264</v>
      </c>
      <c r="C466" s="1"/>
    </row>
    <row r="467" spans="1:3" ht="10.5" customHeight="1" x14ac:dyDescent="0.2">
      <c r="A467" s="2" t="s">
        <v>2261</v>
      </c>
      <c r="B467" s="2" t="s">
        <v>2262</v>
      </c>
      <c r="C467" s="1"/>
    </row>
    <row r="468" spans="1:3" ht="10.5" customHeight="1" x14ac:dyDescent="0.2">
      <c r="A468" s="2" t="s">
        <v>2259</v>
      </c>
      <c r="B468" s="2" t="s">
        <v>2260</v>
      </c>
      <c r="C468" s="1"/>
    </row>
    <row r="469" spans="1:3" ht="10.5" customHeight="1" x14ac:dyDescent="0.2">
      <c r="A469" s="2" t="s">
        <v>2257</v>
      </c>
      <c r="B469" s="2" t="s">
        <v>2258</v>
      </c>
      <c r="C469" s="1"/>
    </row>
    <row r="470" spans="1:3" ht="10.5" customHeight="1" x14ac:dyDescent="0.2">
      <c r="A470" s="2" t="s">
        <v>2228</v>
      </c>
      <c r="B470" s="2" t="s">
        <v>2256</v>
      </c>
      <c r="C470" s="1"/>
    </row>
    <row r="471" spans="1:3" ht="10.5" customHeight="1" x14ac:dyDescent="0.2">
      <c r="A471" s="2" t="s">
        <v>2254</v>
      </c>
      <c r="B471" s="2" t="s">
        <v>2255</v>
      </c>
      <c r="C471" s="1"/>
    </row>
    <row r="472" spans="1:3" ht="10.5" customHeight="1" x14ac:dyDescent="0.2">
      <c r="A472" s="2" t="s">
        <v>2252</v>
      </c>
      <c r="B472" s="2" t="s">
        <v>2253</v>
      </c>
      <c r="C472" s="1"/>
    </row>
    <row r="473" spans="1:3" ht="10.5" customHeight="1" x14ac:dyDescent="0.2">
      <c r="A473" s="2" t="s">
        <v>2250</v>
      </c>
      <c r="B473" s="2" t="s">
        <v>2251</v>
      </c>
      <c r="C473" s="1"/>
    </row>
    <row r="474" spans="1:3" ht="10.5" customHeight="1" x14ac:dyDescent="0.2">
      <c r="A474" s="2" t="s">
        <v>2211</v>
      </c>
      <c r="B474" s="2" t="s">
        <v>2249</v>
      </c>
      <c r="C474" s="1"/>
    </row>
    <row r="475" spans="1:3" ht="10.5" customHeight="1" x14ac:dyDescent="0.2">
      <c r="A475" s="2" t="s">
        <v>2247</v>
      </c>
      <c r="B475" s="2" t="s">
        <v>2248</v>
      </c>
      <c r="C475" s="1"/>
    </row>
    <row r="476" spans="1:3" ht="10.5" customHeight="1" x14ac:dyDescent="0.2">
      <c r="A476" s="2" t="s">
        <v>2245</v>
      </c>
      <c r="B476" s="2" t="s">
        <v>2246</v>
      </c>
      <c r="C476" s="1"/>
    </row>
    <row r="477" spans="1:3" ht="10.5" customHeight="1" x14ac:dyDescent="0.2">
      <c r="A477" s="2" t="s">
        <v>2243</v>
      </c>
      <c r="B477" s="2" t="s">
        <v>2244</v>
      </c>
      <c r="C477" s="1"/>
    </row>
    <row r="478" spans="1:3" ht="10.5" customHeight="1" x14ac:dyDescent="0.2">
      <c r="A478" s="2" t="s">
        <v>2241</v>
      </c>
      <c r="B478" s="2" t="s">
        <v>2242</v>
      </c>
      <c r="C478" s="1"/>
    </row>
    <row r="479" spans="1:3" ht="10.5" customHeight="1" x14ac:dyDescent="0.2">
      <c r="A479" s="2" t="s">
        <v>2239</v>
      </c>
      <c r="B479" s="2" t="s">
        <v>2240</v>
      </c>
      <c r="C479" s="1"/>
    </row>
    <row r="480" spans="1:3" ht="10.5" customHeight="1" x14ac:dyDescent="0.2">
      <c r="A480" s="2" t="s">
        <v>2237</v>
      </c>
      <c r="B480" s="2" t="s">
        <v>2238</v>
      </c>
      <c r="C480" s="1"/>
    </row>
    <row r="481" spans="1:3" ht="10.5" customHeight="1" x14ac:dyDescent="0.2">
      <c r="A481" s="2" t="s">
        <v>2236</v>
      </c>
      <c r="B481" s="2" t="s">
        <v>2200</v>
      </c>
      <c r="C481" s="1"/>
    </row>
    <row r="482" spans="1:3" ht="10.5" customHeight="1" x14ac:dyDescent="0.2">
      <c r="A482" s="2" t="s">
        <v>2235</v>
      </c>
      <c r="B482" s="2" t="s">
        <v>2221</v>
      </c>
      <c r="C482" s="1"/>
    </row>
    <row r="483" spans="1:3" ht="10.5" customHeight="1" x14ac:dyDescent="0.2">
      <c r="A483" s="2" t="s">
        <v>2211</v>
      </c>
      <c r="B483" s="2" t="s">
        <v>2234</v>
      </c>
      <c r="C483" s="1"/>
    </row>
    <row r="484" spans="1:3" ht="10.5" customHeight="1" x14ac:dyDescent="0.2">
      <c r="A484" s="2" t="s">
        <v>2232</v>
      </c>
      <c r="B484" s="2" t="s">
        <v>2233</v>
      </c>
      <c r="C484" s="1"/>
    </row>
    <row r="485" spans="1:3" ht="10.5" customHeight="1" x14ac:dyDescent="0.2">
      <c r="A485" s="2" t="s">
        <v>2230</v>
      </c>
      <c r="B485" s="2" t="s">
        <v>2231</v>
      </c>
      <c r="C485" s="1"/>
    </row>
    <row r="486" spans="1:3" ht="10.5" customHeight="1" x14ac:dyDescent="0.2">
      <c r="A486" s="2" t="s">
        <v>2228</v>
      </c>
      <c r="B486" s="2" t="s">
        <v>2229</v>
      </c>
      <c r="C486" s="1"/>
    </row>
    <row r="487" spans="1:3" ht="10.5" customHeight="1" x14ac:dyDescent="0.2">
      <c r="A487" s="2" t="s">
        <v>2226</v>
      </c>
      <c r="B487" s="2" t="s">
        <v>2227</v>
      </c>
      <c r="C487" s="1"/>
    </row>
    <row r="488" spans="1:3" ht="10.5" customHeight="1" x14ac:dyDescent="0.2">
      <c r="A488" s="2" t="s">
        <v>2224</v>
      </c>
      <c r="B488" s="2" t="s">
        <v>2225</v>
      </c>
      <c r="C488" s="1"/>
    </row>
    <row r="489" spans="1:3" ht="10.5" customHeight="1" x14ac:dyDescent="0.2">
      <c r="A489" s="2" t="s">
        <v>2222</v>
      </c>
      <c r="B489" s="2" t="s">
        <v>2223</v>
      </c>
      <c r="C489" s="1"/>
    </row>
    <row r="490" spans="1:3" ht="10.5" customHeight="1" x14ac:dyDescent="0.2">
      <c r="A490" s="2" t="s">
        <v>2220</v>
      </c>
      <c r="B490" s="2" t="s">
        <v>2221</v>
      </c>
      <c r="C490" s="1"/>
    </row>
    <row r="491" spans="1:3" ht="10.5" customHeight="1" x14ac:dyDescent="0.2">
      <c r="A491" s="2" t="s">
        <v>2219</v>
      </c>
      <c r="B491" s="2" t="s">
        <v>2220</v>
      </c>
      <c r="C491" s="1"/>
    </row>
    <row r="492" spans="1:3" ht="10.5" customHeight="1" x14ac:dyDescent="0.2">
      <c r="A492" s="2" t="s">
        <v>2217</v>
      </c>
      <c r="B492" s="2" t="s">
        <v>2218</v>
      </c>
      <c r="C492" s="1"/>
    </row>
    <row r="493" spans="1:3" ht="10.5" customHeight="1" x14ac:dyDescent="0.2">
      <c r="A493" s="2" t="s">
        <v>2215</v>
      </c>
      <c r="B493" s="2" t="s">
        <v>2216</v>
      </c>
      <c r="C493" s="1"/>
    </row>
    <row r="494" spans="1:3" ht="10.5" customHeight="1" x14ac:dyDescent="0.2">
      <c r="A494" s="2" t="s">
        <v>2213</v>
      </c>
      <c r="B494" s="2" t="s">
        <v>2214</v>
      </c>
      <c r="C494" s="1"/>
    </row>
    <row r="495" spans="1:3" ht="10.5" customHeight="1" x14ac:dyDescent="0.2">
      <c r="A495" s="2" t="s">
        <v>2211</v>
      </c>
      <c r="B495" s="2" t="s">
        <v>2212</v>
      </c>
      <c r="C495" s="1"/>
    </row>
    <row r="496" spans="1:3" ht="10.5" customHeight="1" x14ac:dyDescent="0.2">
      <c r="A496" s="2" t="s">
        <v>2209</v>
      </c>
      <c r="B496" s="2" t="s">
        <v>2210</v>
      </c>
      <c r="C496" s="1"/>
    </row>
    <row r="497" spans="1:3" ht="10.5" customHeight="1" x14ac:dyDescent="0.2">
      <c r="A497" s="2" t="s">
        <v>2207</v>
      </c>
      <c r="B497" s="2" t="s">
        <v>2208</v>
      </c>
      <c r="C497" s="1"/>
    </row>
    <row r="498" spans="1:3" ht="10.5" customHeight="1" x14ac:dyDescent="0.2">
      <c r="A498" s="2" t="s">
        <v>2205</v>
      </c>
      <c r="B498" s="2" t="s">
        <v>2206</v>
      </c>
      <c r="C498" s="1"/>
    </row>
    <row r="499" spans="1:3" ht="10.5" customHeight="1" x14ac:dyDescent="0.2">
      <c r="A499" s="2" t="s">
        <v>2203</v>
      </c>
      <c r="B499" s="2" t="s">
        <v>2204</v>
      </c>
      <c r="C499" s="1"/>
    </row>
    <row r="500" spans="1:3" ht="10.5" customHeight="1" x14ac:dyDescent="0.2">
      <c r="A500" s="2" t="s">
        <v>2201</v>
      </c>
      <c r="B500" s="2" t="s">
        <v>2202</v>
      </c>
      <c r="C500" s="1"/>
    </row>
    <row r="501" spans="1:3" ht="10.5" customHeight="1" x14ac:dyDescent="0.2">
      <c r="A501" s="2" t="s">
        <v>2199</v>
      </c>
      <c r="B501" s="2" t="s">
        <v>2200</v>
      </c>
      <c r="C501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0"/>
  <sheetViews>
    <sheetView workbookViewId="0">
      <selection activeCell="C27" sqref="C27"/>
    </sheetView>
  </sheetViews>
  <sheetFormatPr defaultColWidth="15.83203125" defaultRowHeight="12" customHeight="1" x14ac:dyDescent="0.2"/>
  <cols>
    <col min="1" max="16384" width="15.83203125" style="1"/>
  </cols>
  <sheetData>
    <row r="1" spans="1:7" s="14" customFormat="1" ht="27" customHeight="1" x14ac:dyDescent="0.2">
      <c r="B1" s="39" t="s">
        <v>3804</v>
      </c>
      <c r="C1" s="39" t="s">
        <v>3803</v>
      </c>
      <c r="D1" s="39" t="s">
        <v>3802</v>
      </c>
      <c r="E1" s="39" t="s">
        <v>3801</v>
      </c>
      <c r="F1" s="39" t="s">
        <v>3800</v>
      </c>
      <c r="G1" s="39" t="s">
        <v>3799</v>
      </c>
    </row>
    <row r="2" spans="1:7" s="44" customFormat="1" ht="12" customHeight="1" x14ac:dyDescent="0.2">
      <c r="B2" s="47" t="s">
        <v>3798</v>
      </c>
      <c r="C2" s="46" t="s">
        <v>3797</v>
      </c>
      <c r="D2" s="46" t="s">
        <v>3796</v>
      </c>
      <c r="E2" s="46" t="s">
        <v>3784</v>
      </c>
      <c r="F2" s="46" t="s">
        <v>3784</v>
      </c>
      <c r="G2" s="45" t="s">
        <v>3784</v>
      </c>
    </row>
    <row r="3" spans="1:7" ht="12" customHeight="1" x14ac:dyDescent="0.2">
      <c r="A3" s="2" t="s">
        <v>3795</v>
      </c>
      <c r="B3" s="43">
        <v>110</v>
      </c>
      <c r="C3" s="41">
        <v>3450</v>
      </c>
      <c r="D3" s="42"/>
      <c r="E3" s="42"/>
      <c r="F3" s="42"/>
      <c r="G3" s="42"/>
    </row>
    <row r="4" spans="1:7" ht="12" customHeight="1" x14ac:dyDescent="0.2">
      <c r="A4" s="2" t="s">
        <v>3794</v>
      </c>
      <c r="B4" s="43">
        <v>160</v>
      </c>
      <c r="C4" s="41">
        <v>4950</v>
      </c>
      <c r="D4" s="42"/>
      <c r="E4" s="42"/>
      <c r="F4" s="42"/>
      <c r="G4" s="42"/>
    </row>
    <row r="5" spans="1:7" ht="12" customHeight="1" x14ac:dyDescent="0.2">
      <c r="A5" s="2" t="s">
        <v>3793</v>
      </c>
      <c r="B5" s="43">
        <v>130</v>
      </c>
      <c r="C5" s="41">
        <v>3400</v>
      </c>
      <c r="D5" s="42"/>
      <c r="E5" s="42"/>
      <c r="F5" s="42"/>
      <c r="G5" s="42"/>
    </row>
    <row r="6" spans="1:7" ht="12" customHeight="1" x14ac:dyDescent="0.2">
      <c r="A6" s="2" t="s">
        <v>3792</v>
      </c>
      <c r="B6" s="43">
        <v>100</v>
      </c>
      <c r="C6" s="41">
        <v>1950</v>
      </c>
      <c r="D6" s="42"/>
      <c r="E6" s="42"/>
      <c r="F6" s="42"/>
      <c r="G6" s="42"/>
    </row>
    <row r="7" spans="1:7" ht="12" customHeight="1" x14ac:dyDescent="0.2">
      <c r="A7" s="2" t="s">
        <v>3791</v>
      </c>
      <c r="B7" s="43">
        <v>190</v>
      </c>
      <c r="C7" s="41">
        <v>3000</v>
      </c>
      <c r="D7" s="42"/>
      <c r="E7" s="42"/>
      <c r="F7" s="42"/>
      <c r="G7" s="42"/>
    </row>
    <row r="8" spans="1:7" ht="12" customHeight="1" x14ac:dyDescent="0.2">
      <c r="A8" s="2" t="s">
        <v>3790</v>
      </c>
      <c r="B8" s="43">
        <v>120</v>
      </c>
      <c r="C8" s="41">
        <v>2550</v>
      </c>
      <c r="D8" s="42"/>
      <c r="E8" s="42"/>
      <c r="F8" s="42"/>
      <c r="G8" s="42"/>
    </row>
    <row r="10" spans="1:7" ht="12" customHeight="1" x14ac:dyDescent="0.2">
      <c r="B10" s="7" t="s">
        <v>3789</v>
      </c>
      <c r="C10" s="41">
        <v>150</v>
      </c>
    </row>
    <row r="11" spans="1:7" ht="12" customHeight="1" x14ac:dyDescent="0.2">
      <c r="B11" s="7" t="s">
        <v>3788</v>
      </c>
      <c r="C11" s="41">
        <v>30</v>
      </c>
    </row>
    <row r="12" spans="1:7" ht="12" customHeight="1" x14ac:dyDescent="0.2">
      <c r="B12" s="7" t="s">
        <v>3787</v>
      </c>
      <c r="C12" s="40">
        <v>0.05</v>
      </c>
      <c r="F12" s="72" t="s">
        <v>5425</v>
      </c>
    </row>
    <row r="13" spans="1:7" ht="12" customHeight="1" x14ac:dyDescent="0.2">
      <c r="B13" s="7"/>
      <c r="C13" s="6"/>
      <c r="F13" s="72" t="s">
        <v>5426</v>
      </c>
    </row>
    <row r="14" spans="1:7" ht="12" customHeight="1" x14ac:dyDescent="0.2">
      <c r="F14" s="72" t="s">
        <v>5436</v>
      </c>
    </row>
    <row r="15" spans="1:7" ht="12" customHeight="1" x14ac:dyDescent="0.2">
      <c r="F15" s="72" t="s">
        <v>5437</v>
      </c>
    </row>
    <row r="17" spans="6:6" ht="12" customHeight="1" x14ac:dyDescent="0.2">
      <c r="F17" s="71" t="s">
        <v>5438</v>
      </c>
    </row>
    <row r="18" spans="6:6" ht="12" customHeight="1" x14ac:dyDescent="0.2">
      <c r="F18" s="71" t="s">
        <v>5427</v>
      </c>
    </row>
    <row r="20" spans="6:6" ht="12" customHeight="1" x14ac:dyDescent="0.2">
      <c r="F20" s="71" t="s">
        <v>5428</v>
      </c>
    </row>
    <row r="21" spans="6:6" ht="12" customHeight="1" x14ac:dyDescent="0.2">
      <c r="F21" s="71" t="s">
        <v>5429</v>
      </c>
    </row>
    <row r="23" spans="6:6" ht="12" customHeight="1" x14ac:dyDescent="0.2">
      <c r="F23" s="71" t="s">
        <v>5430</v>
      </c>
    </row>
    <row r="24" spans="6:6" ht="12" customHeight="1" x14ac:dyDescent="0.2">
      <c r="F24" s="71" t="s">
        <v>5431</v>
      </c>
    </row>
    <row r="26" spans="6:6" ht="12" customHeight="1" x14ac:dyDescent="0.2">
      <c r="F26" s="72" t="s">
        <v>5432</v>
      </c>
    </row>
    <row r="27" spans="6:6" ht="12" customHeight="1" x14ac:dyDescent="0.2">
      <c r="F27" s="72" t="s">
        <v>5433</v>
      </c>
    </row>
    <row r="28" spans="6:6" ht="12" customHeight="1" x14ac:dyDescent="0.2">
      <c r="F28" s="72" t="s">
        <v>5434</v>
      </c>
    </row>
    <row r="30" spans="6:6" ht="12" customHeight="1" x14ac:dyDescent="0.2">
      <c r="F30" s="71" t="s">
        <v>5501</v>
      </c>
    </row>
    <row r="31" spans="6:6" ht="12" customHeight="1" x14ac:dyDescent="0.2">
      <c r="F31" s="71" t="s">
        <v>5435</v>
      </c>
    </row>
    <row r="65530" spans="256:256" ht="12" customHeight="1" x14ac:dyDescent="0.2">
      <c r="IV65530" s="7" t="s">
        <v>1175</v>
      </c>
    </row>
  </sheetData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1"/>
  <sheetViews>
    <sheetView zoomScaleNormal="100" workbookViewId="0">
      <selection activeCell="C20" sqref="C20"/>
    </sheetView>
  </sheetViews>
  <sheetFormatPr defaultColWidth="15.83203125" defaultRowHeight="12" x14ac:dyDescent="0.2"/>
  <cols>
    <col min="1" max="16384" width="15.83203125" style="48"/>
  </cols>
  <sheetData>
    <row r="1" spans="1:6" ht="27" customHeight="1" x14ac:dyDescent="0.2">
      <c r="A1" s="54"/>
      <c r="B1" s="76" t="s">
        <v>3817</v>
      </c>
      <c r="C1" s="76" t="s">
        <v>3816</v>
      </c>
      <c r="D1" s="76" t="s">
        <v>3815</v>
      </c>
      <c r="E1" s="76" t="s">
        <v>3814</v>
      </c>
      <c r="F1" s="66"/>
    </row>
    <row r="2" spans="1:6" s="60" customFormat="1" ht="11.25" customHeight="1" x14ac:dyDescent="0.2">
      <c r="A2" s="65"/>
      <c r="B2" s="64" t="s">
        <v>3813</v>
      </c>
      <c r="C2" s="63" t="s">
        <v>3784</v>
      </c>
      <c r="D2" s="63" t="s">
        <v>3784</v>
      </c>
      <c r="E2" s="62" t="s">
        <v>3784</v>
      </c>
      <c r="F2" s="61"/>
    </row>
    <row r="3" spans="1:6" s="53" customFormat="1" ht="11.25" customHeight="1" x14ac:dyDescent="0.2">
      <c r="A3" s="58" t="s">
        <v>3812</v>
      </c>
      <c r="B3" s="55">
        <v>700</v>
      </c>
      <c r="C3" s="57"/>
      <c r="D3" s="57"/>
      <c r="E3" s="57"/>
      <c r="F3" s="59"/>
    </row>
    <row r="4" spans="1:6" s="53" customFormat="1" ht="11.25" customHeight="1" x14ac:dyDescent="0.2">
      <c r="A4" s="58" t="s">
        <v>3811</v>
      </c>
      <c r="B4" s="55">
        <v>400</v>
      </c>
      <c r="C4" s="57"/>
      <c r="D4" s="57"/>
      <c r="E4" s="57"/>
      <c r="F4" s="59"/>
    </row>
    <row r="5" spans="1:6" s="53" customFormat="1" ht="11.25" customHeight="1" x14ac:dyDescent="0.2">
      <c r="A5" s="58" t="s">
        <v>3810</v>
      </c>
      <c r="B5" s="55">
        <v>300</v>
      </c>
      <c r="C5" s="57"/>
      <c r="D5" s="57"/>
      <c r="E5" s="57"/>
      <c r="F5" s="59"/>
    </row>
    <row r="6" spans="1:6" s="53" customFormat="1" ht="11.25" customHeight="1" x14ac:dyDescent="0.2">
      <c r="A6" s="58" t="s">
        <v>3809</v>
      </c>
      <c r="B6" s="55">
        <v>500</v>
      </c>
      <c r="C6" s="57"/>
      <c r="D6" s="57"/>
      <c r="E6" s="57"/>
    </row>
    <row r="7" spans="1:6" s="53" customFormat="1" ht="11.25" customHeight="1" x14ac:dyDescent="0.2">
      <c r="A7" s="58" t="s">
        <v>3808</v>
      </c>
      <c r="B7" s="55">
        <v>600</v>
      </c>
      <c r="C7" s="57"/>
      <c r="D7" s="57"/>
      <c r="E7" s="57"/>
    </row>
    <row r="8" spans="1:6" s="53" customFormat="1" ht="11.25" customHeight="1" x14ac:dyDescent="0.2"/>
    <row r="9" spans="1:6" s="53" customFormat="1" ht="11.25" customHeight="1" x14ac:dyDescent="0.2">
      <c r="B9" s="52" t="s">
        <v>3807</v>
      </c>
      <c r="C9" s="56">
        <v>1280</v>
      </c>
    </row>
    <row r="10" spans="1:6" s="53" customFormat="1" ht="11.25" customHeight="1" x14ac:dyDescent="0.2">
      <c r="B10" s="52" t="s">
        <v>3806</v>
      </c>
      <c r="C10" s="55">
        <v>750</v>
      </c>
    </row>
    <row r="11" spans="1:6" s="53" customFormat="1" ht="11.25" customHeight="1" x14ac:dyDescent="0.2">
      <c r="B11" s="52" t="s">
        <v>3805</v>
      </c>
      <c r="C11" s="54">
        <v>3</v>
      </c>
      <c r="E11" s="73" t="s">
        <v>5439</v>
      </c>
    </row>
    <row r="12" spans="1:6" ht="11.25" customHeight="1" x14ac:dyDescent="0.2">
      <c r="B12" s="52"/>
      <c r="D12" s="51"/>
      <c r="E12" s="74" t="s">
        <v>5440</v>
      </c>
    </row>
    <row r="13" spans="1:6" ht="11.25" customHeight="1" x14ac:dyDescent="0.2">
      <c r="E13" s="74" t="s">
        <v>5441</v>
      </c>
    </row>
    <row r="14" spans="1:6" ht="11.25" customHeight="1" x14ac:dyDescent="0.2">
      <c r="D14" s="50"/>
      <c r="E14" s="74" t="s">
        <v>5442</v>
      </c>
    </row>
    <row r="15" spans="1:6" ht="11.25" customHeight="1" x14ac:dyDescent="0.2"/>
    <row r="16" spans="1:6" x14ac:dyDescent="0.2">
      <c r="E16" s="75" t="s">
        <v>5443</v>
      </c>
    </row>
    <row r="17" spans="5:5" x14ac:dyDescent="0.2">
      <c r="E17" s="75" t="s">
        <v>5444</v>
      </c>
    </row>
    <row r="65531" spans="256:256" x14ac:dyDescent="0.2">
      <c r="IV65531" s="49" t="s">
        <v>1175</v>
      </c>
    </row>
  </sheetData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zoomScaleNormal="100" workbookViewId="0">
      <selection activeCell="H23" sqref="H23"/>
    </sheetView>
  </sheetViews>
  <sheetFormatPr defaultColWidth="15.83203125" defaultRowHeight="12" x14ac:dyDescent="0.2"/>
  <cols>
    <col min="1" max="1" width="10.83203125" style="1" customWidth="1"/>
    <col min="2" max="16384" width="15.83203125" style="1"/>
  </cols>
  <sheetData>
    <row r="1" spans="1:5" x14ac:dyDescent="0.2">
      <c r="C1" s="69">
        <v>3000000</v>
      </c>
    </row>
    <row r="2" spans="1:5" x14ac:dyDescent="0.2">
      <c r="A2" s="2" t="s">
        <v>3820</v>
      </c>
      <c r="B2" s="11">
        <v>41255</v>
      </c>
      <c r="C2" s="68">
        <v>-105000</v>
      </c>
    </row>
    <row r="3" spans="1:5" x14ac:dyDescent="0.2">
      <c r="A3" s="2" t="s">
        <v>1177</v>
      </c>
      <c r="B3" s="11">
        <v>41256</v>
      </c>
      <c r="C3" s="68">
        <v>-250000</v>
      </c>
      <c r="E3" s="72" t="s">
        <v>5445</v>
      </c>
    </row>
    <row r="4" spans="1:5" x14ac:dyDescent="0.2">
      <c r="A4" s="2" t="s">
        <v>1177</v>
      </c>
      <c r="B4" s="11">
        <v>41257</v>
      </c>
      <c r="C4" s="68">
        <v>32491</v>
      </c>
      <c r="E4" s="72" t="s">
        <v>5446</v>
      </c>
    </row>
    <row r="5" spans="1:5" x14ac:dyDescent="0.2">
      <c r="A5" s="2" t="s">
        <v>3820</v>
      </c>
      <c r="B5" s="11">
        <v>41258</v>
      </c>
      <c r="C5" s="68">
        <v>13545</v>
      </c>
      <c r="E5" s="72" t="s">
        <v>5447</v>
      </c>
    </row>
    <row r="6" spans="1:5" x14ac:dyDescent="0.2">
      <c r="A6" s="2" t="s">
        <v>3819</v>
      </c>
      <c r="B6" s="11">
        <v>41259</v>
      </c>
      <c r="C6" s="68">
        <v>43800</v>
      </c>
      <c r="E6" s="72" t="s">
        <v>5448</v>
      </c>
    </row>
    <row r="7" spans="1:5" x14ac:dyDescent="0.2">
      <c r="A7" s="2" t="s">
        <v>1178</v>
      </c>
      <c r="B7" s="11">
        <v>41260</v>
      </c>
      <c r="C7" s="68">
        <v>37092</v>
      </c>
    </row>
    <row r="8" spans="1:5" x14ac:dyDescent="0.2">
      <c r="A8" s="2" t="s">
        <v>3820</v>
      </c>
      <c r="B8" s="11">
        <v>41261</v>
      </c>
      <c r="C8" s="68">
        <v>43689</v>
      </c>
      <c r="E8" s="72" t="s">
        <v>5449</v>
      </c>
    </row>
    <row r="9" spans="1:5" x14ac:dyDescent="0.2">
      <c r="A9" s="2" t="s">
        <v>3819</v>
      </c>
      <c r="B9" s="11">
        <v>41262</v>
      </c>
      <c r="C9" s="68">
        <v>8444</v>
      </c>
      <c r="E9" s="72" t="s">
        <v>5450</v>
      </c>
    </row>
    <row r="10" spans="1:5" x14ac:dyDescent="0.2">
      <c r="A10" s="2" t="s">
        <v>3820</v>
      </c>
      <c r="B10" s="11">
        <v>41263</v>
      </c>
      <c r="C10" s="68">
        <v>-74000</v>
      </c>
    </row>
    <row r="11" spans="1:5" x14ac:dyDescent="0.2">
      <c r="A11" s="2" t="s">
        <v>3819</v>
      </c>
      <c r="B11" s="11">
        <v>41264</v>
      </c>
      <c r="C11" s="68">
        <v>-273000</v>
      </c>
      <c r="E11" s="71" t="s">
        <v>5451</v>
      </c>
    </row>
    <row r="12" spans="1:5" x14ac:dyDescent="0.2">
      <c r="A12" s="2" t="s">
        <v>1178</v>
      </c>
      <c r="B12" s="11">
        <v>41265</v>
      </c>
      <c r="C12" s="68">
        <v>-154000</v>
      </c>
      <c r="E12" s="71" t="s">
        <v>5452</v>
      </c>
    </row>
    <row r="13" spans="1:5" x14ac:dyDescent="0.2">
      <c r="A13" s="2" t="s">
        <v>3819</v>
      </c>
      <c r="B13" s="11">
        <v>41266</v>
      </c>
      <c r="C13" s="68">
        <v>-256000</v>
      </c>
    </row>
    <row r="14" spans="1:5" x14ac:dyDescent="0.2">
      <c r="A14" s="2" t="s">
        <v>3818</v>
      </c>
      <c r="B14" s="11">
        <v>41267</v>
      </c>
      <c r="C14" s="68">
        <v>9272</v>
      </c>
    </row>
    <row r="15" spans="1:5" x14ac:dyDescent="0.2">
      <c r="A15" s="2" t="s">
        <v>1178</v>
      </c>
      <c r="B15" s="11">
        <v>41268</v>
      </c>
      <c r="C15" s="68">
        <v>31826</v>
      </c>
    </row>
    <row r="16" spans="1:5" x14ac:dyDescent="0.2">
      <c r="A16" s="2" t="s">
        <v>3819</v>
      </c>
      <c r="B16" s="11">
        <v>41269</v>
      </c>
      <c r="C16" s="68">
        <v>33508</v>
      </c>
    </row>
    <row r="17" spans="1:3" x14ac:dyDescent="0.2">
      <c r="A17" s="2" t="s">
        <v>3819</v>
      </c>
      <c r="B17" s="11">
        <v>41270</v>
      </c>
      <c r="C17" s="68">
        <v>-268000</v>
      </c>
    </row>
    <row r="18" spans="1:3" x14ac:dyDescent="0.2">
      <c r="A18" s="2" t="s">
        <v>1178</v>
      </c>
      <c r="B18" s="11">
        <v>41271</v>
      </c>
      <c r="C18" s="68">
        <v>-227000</v>
      </c>
    </row>
    <row r="19" spans="1:3" x14ac:dyDescent="0.2">
      <c r="A19" s="2" t="s">
        <v>1177</v>
      </c>
      <c r="B19" s="11">
        <v>41272</v>
      </c>
      <c r="C19" s="68">
        <v>23087</v>
      </c>
    </row>
    <row r="20" spans="1:3" x14ac:dyDescent="0.2">
      <c r="A20" s="2" t="s">
        <v>3819</v>
      </c>
      <c r="B20" s="11">
        <v>41273</v>
      </c>
      <c r="C20" s="68">
        <v>38689</v>
      </c>
    </row>
    <row r="21" spans="1:3" x14ac:dyDescent="0.2">
      <c r="A21" s="2" t="s">
        <v>1178</v>
      </c>
      <c r="B21" s="11">
        <v>41274</v>
      </c>
      <c r="C21" s="68">
        <v>-260000</v>
      </c>
    </row>
    <row r="22" spans="1:3" x14ac:dyDescent="0.2">
      <c r="A22" s="2" t="s">
        <v>3819</v>
      </c>
      <c r="B22" s="11">
        <v>41275</v>
      </c>
      <c r="C22" s="68">
        <v>45834</v>
      </c>
    </row>
    <row r="23" spans="1:3" x14ac:dyDescent="0.2">
      <c r="A23" s="2" t="s">
        <v>1177</v>
      </c>
      <c r="B23" s="11">
        <v>41276</v>
      </c>
      <c r="C23" s="68">
        <v>-72000</v>
      </c>
    </row>
    <row r="24" spans="1:3" x14ac:dyDescent="0.2">
      <c r="A24" s="2" t="s">
        <v>3818</v>
      </c>
      <c r="B24" s="11">
        <v>41277</v>
      </c>
      <c r="C24" s="68">
        <v>-257000</v>
      </c>
    </row>
    <row r="25" spans="1:3" x14ac:dyDescent="0.2">
      <c r="A25" s="2" t="s">
        <v>3819</v>
      </c>
      <c r="B25" s="11">
        <v>41278</v>
      </c>
      <c r="C25" s="68">
        <v>32941</v>
      </c>
    </row>
    <row r="26" spans="1:3" x14ac:dyDescent="0.2">
      <c r="A26" s="2" t="s">
        <v>3818</v>
      </c>
      <c r="B26" s="11">
        <v>41279</v>
      </c>
      <c r="C26" s="68">
        <v>14606</v>
      </c>
    </row>
    <row r="27" spans="1:3" x14ac:dyDescent="0.2">
      <c r="A27" s="2" t="s">
        <v>3818</v>
      </c>
      <c r="B27" s="11">
        <v>41280</v>
      </c>
      <c r="C27" s="68">
        <v>-106000</v>
      </c>
    </row>
    <row r="28" spans="1:3" x14ac:dyDescent="0.2">
      <c r="A28" s="2" t="s">
        <v>3820</v>
      </c>
      <c r="B28" s="11">
        <v>41280</v>
      </c>
      <c r="C28" s="68">
        <v>-119000</v>
      </c>
    </row>
    <row r="29" spans="1:3" x14ac:dyDescent="0.2">
      <c r="A29" s="2" t="s">
        <v>3818</v>
      </c>
      <c r="B29" s="11">
        <v>41281</v>
      </c>
      <c r="C29" s="68">
        <v>6540</v>
      </c>
    </row>
    <row r="30" spans="1:3" x14ac:dyDescent="0.2">
      <c r="A30" s="2" t="s">
        <v>3818</v>
      </c>
      <c r="B30" s="11">
        <v>41282</v>
      </c>
      <c r="C30" s="68">
        <v>23922</v>
      </c>
    </row>
    <row r="31" spans="1:3" x14ac:dyDescent="0.2">
      <c r="A31" s="2" t="s">
        <v>1177</v>
      </c>
      <c r="B31" s="11">
        <v>41283</v>
      </c>
      <c r="C31" s="68">
        <v>25758</v>
      </c>
    </row>
    <row r="32" spans="1:3" x14ac:dyDescent="0.2">
      <c r="A32" s="2" t="s">
        <v>3820</v>
      </c>
      <c r="B32" s="11">
        <v>41284</v>
      </c>
      <c r="C32" s="68">
        <v>-185000</v>
      </c>
    </row>
    <row r="33" spans="1:3" x14ac:dyDescent="0.2">
      <c r="A33" s="2" t="s">
        <v>3818</v>
      </c>
      <c r="B33" s="11">
        <v>41285</v>
      </c>
      <c r="C33" s="68">
        <v>-179000</v>
      </c>
    </row>
    <row r="34" spans="1:3" x14ac:dyDescent="0.2">
      <c r="A34" s="2" t="s">
        <v>1178</v>
      </c>
      <c r="B34" s="11">
        <v>41286</v>
      </c>
      <c r="C34" s="68">
        <v>-229000</v>
      </c>
    </row>
    <row r="35" spans="1:3" x14ac:dyDescent="0.2">
      <c r="A35" s="2" t="s">
        <v>3818</v>
      </c>
      <c r="B35" s="11">
        <v>41287</v>
      </c>
      <c r="C35" s="68">
        <v>-221000</v>
      </c>
    </row>
    <row r="36" spans="1:3" x14ac:dyDescent="0.2">
      <c r="A36" s="2" t="s">
        <v>3820</v>
      </c>
      <c r="B36" s="11">
        <v>41288</v>
      </c>
      <c r="C36" s="68">
        <v>-112000</v>
      </c>
    </row>
    <row r="37" spans="1:3" x14ac:dyDescent="0.2">
      <c r="A37" s="2" t="s">
        <v>3820</v>
      </c>
      <c r="B37" s="11">
        <v>41289</v>
      </c>
      <c r="C37" s="68">
        <v>20559</v>
      </c>
    </row>
    <row r="38" spans="1:3" x14ac:dyDescent="0.2">
      <c r="A38" s="2" t="s">
        <v>3818</v>
      </c>
      <c r="B38" s="11">
        <v>41290</v>
      </c>
      <c r="C38" s="68">
        <v>45279</v>
      </c>
    </row>
    <row r="39" spans="1:3" x14ac:dyDescent="0.2">
      <c r="A39" s="2" t="s">
        <v>3818</v>
      </c>
      <c r="B39" s="11">
        <v>41291</v>
      </c>
      <c r="C39" s="68">
        <v>45780</v>
      </c>
    </row>
    <row r="40" spans="1:3" x14ac:dyDescent="0.2">
      <c r="A40" s="2" t="s">
        <v>1177</v>
      </c>
      <c r="B40" s="11">
        <v>41292</v>
      </c>
      <c r="C40" s="68">
        <v>46395</v>
      </c>
    </row>
    <row r="41" spans="1:3" x14ac:dyDescent="0.2">
      <c r="A41" s="2" t="s">
        <v>1177</v>
      </c>
      <c r="B41" s="11">
        <v>41293</v>
      </c>
      <c r="C41" s="68">
        <v>42704</v>
      </c>
    </row>
    <row r="42" spans="1:3" x14ac:dyDescent="0.2">
      <c r="A42" s="2" t="s">
        <v>1178</v>
      </c>
      <c r="B42" s="11">
        <v>41294</v>
      </c>
      <c r="C42" s="68">
        <v>-269000</v>
      </c>
    </row>
    <row r="43" spans="1:3" x14ac:dyDescent="0.2">
      <c r="A43" s="2" t="s">
        <v>1178</v>
      </c>
      <c r="B43" s="11">
        <v>41295</v>
      </c>
      <c r="C43" s="68">
        <v>42372</v>
      </c>
    </row>
    <row r="44" spans="1:3" x14ac:dyDescent="0.2">
      <c r="A44" s="2" t="s">
        <v>1177</v>
      </c>
      <c r="B44" s="11">
        <v>41296</v>
      </c>
      <c r="C44" s="68">
        <v>-88000</v>
      </c>
    </row>
    <row r="45" spans="1:3" x14ac:dyDescent="0.2">
      <c r="A45" s="2" t="s">
        <v>3819</v>
      </c>
      <c r="B45" s="11">
        <v>41297</v>
      </c>
      <c r="C45" s="68">
        <v>29375</v>
      </c>
    </row>
    <row r="46" spans="1:3" x14ac:dyDescent="0.2">
      <c r="A46" s="2" t="s">
        <v>1177</v>
      </c>
      <c r="B46" s="11">
        <v>41298</v>
      </c>
      <c r="C46" s="68">
        <v>17415</v>
      </c>
    </row>
    <row r="47" spans="1:3" x14ac:dyDescent="0.2">
      <c r="B47" s="67"/>
      <c r="C47" s="69">
        <v>3000000</v>
      </c>
    </row>
    <row r="48" spans="1:3" x14ac:dyDescent="0.2">
      <c r="A48" s="1" t="s">
        <v>1177</v>
      </c>
      <c r="B48" s="67">
        <v>41299</v>
      </c>
      <c r="C48" s="68">
        <v>-153000</v>
      </c>
    </row>
    <row r="49" spans="1:3" x14ac:dyDescent="0.2">
      <c r="A49" s="1" t="s">
        <v>3820</v>
      </c>
      <c r="B49" s="67">
        <v>41300</v>
      </c>
      <c r="C49" s="68">
        <v>-260000</v>
      </c>
    </row>
    <row r="50" spans="1:3" x14ac:dyDescent="0.2">
      <c r="A50" s="1" t="s">
        <v>1177</v>
      </c>
      <c r="B50" s="67">
        <v>41301</v>
      </c>
      <c r="C50" s="68">
        <v>-220000</v>
      </c>
    </row>
    <row r="51" spans="1:3" x14ac:dyDescent="0.2">
      <c r="A51" s="1" t="s">
        <v>3818</v>
      </c>
      <c r="B51" s="67">
        <v>41302</v>
      </c>
      <c r="C51" s="68">
        <v>-71000</v>
      </c>
    </row>
    <row r="52" spans="1:3" x14ac:dyDescent="0.2">
      <c r="A52" s="1" t="s">
        <v>3819</v>
      </c>
      <c r="B52" s="67">
        <v>41303</v>
      </c>
      <c r="C52" s="68">
        <v>-167000</v>
      </c>
    </row>
    <row r="53" spans="1:3" x14ac:dyDescent="0.2">
      <c r="A53" s="1" t="s">
        <v>1178</v>
      </c>
      <c r="B53" s="67">
        <v>41304</v>
      </c>
      <c r="C53" s="68">
        <v>20052</v>
      </c>
    </row>
    <row r="54" spans="1:3" x14ac:dyDescent="0.2">
      <c r="A54" s="1" t="s">
        <v>1177</v>
      </c>
      <c r="B54" s="67">
        <v>41305</v>
      </c>
      <c r="C54" s="68">
        <v>-256000</v>
      </c>
    </row>
    <row r="55" spans="1:3" x14ac:dyDescent="0.2">
      <c r="A55" s="1" t="s">
        <v>1178</v>
      </c>
      <c r="B55" s="67">
        <v>41306</v>
      </c>
      <c r="C55" s="68">
        <v>-203000</v>
      </c>
    </row>
    <row r="56" spans="1:3" x14ac:dyDescent="0.2">
      <c r="A56" s="1" t="s">
        <v>3818</v>
      </c>
      <c r="B56" s="67">
        <v>41307</v>
      </c>
      <c r="C56" s="68">
        <v>41206</v>
      </c>
    </row>
    <row r="57" spans="1:3" x14ac:dyDescent="0.2">
      <c r="A57" s="1" t="s">
        <v>3818</v>
      </c>
      <c r="B57" s="67">
        <v>41308</v>
      </c>
      <c r="C57" s="68">
        <v>25824</v>
      </c>
    </row>
    <row r="58" spans="1:3" x14ac:dyDescent="0.2">
      <c r="A58" s="1" t="s">
        <v>1178</v>
      </c>
      <c r="B58" s="67">
        <v>41309</v>
      </c>
      <c r="C58" s="68">
        <v>-287000</v>
      </c>
    </row>
    <row r="59" spans="1:3" x14ac:dyDescent="0.2">
      <c r="A59" s="1" t="s">
        <v>3820</v>
      </c>
      <c r="B59" s="67">
        <v>41310</v>
      </c>
      <c r="C59" s="68">
        <v>20333</v>
      </c>
    </row>
    <row r="60" spans="1:3" x14ac:dyDescent="0.2">
      <c r="A60" s="1" t="s">
        <v>3818</v>
      </c>
      <c r="B60" s="67">
        <v>41311</v>
      </c>
      <c r="C60" s="68">
        <v>-102000</v>
      </c>
    </row>
    <row r="61" spans="1:3" x14ac:dyDescent="0.2">
      <c r="A61" s="1" t="s">
        <v>1178</v>
      </c>
      <c r="B61" s="67">
        <v>41312</v>
      </c>
      <c r="C61" s="68">
        <v>21769</v>
      </c>
    </row>
    <row r="62" spans="1:3" x14ac:dyDescent="0.2">
      <c r="A62" s="1" t="s">
        <v>1178</v>
      </c>
      <c r="B62" s="67">
        <v>41313</v>
      </c>
      <c r="C62" s="68">
        <v>42828</v>
      </c>
    </row>
    <row r="63" spans="1:3" x14ac:dyDescent="0.2">
      <c r="A63" s="1" t="s">
        <v>3818</v>
      </c>
      <c r="B63" s="67">
        <v>41314</v>
      </c>
      <c r="C63" s="68">
        <v>35577</v>
      </c>
    </row>
    <row r="64" spans="1:3" x14ac:dyDescent="0.2">
      <c r="A64" s="1" t="s">
        <v>1177</v>
      </c>
      <c r="B64" s="67">
        <v>41315</v>
      </c>
      <c r="C64" s="68">
        <v>-231000</v>
      </c>
    </row>
    <row r="65" spans="1:3" x14ac:dyDescent="0.2">
      <c r="A65" s="1" t="s">
        <v>3820</v>
      </c>
      <c r="B65" s="67">
        <v>41316</v>
      </c>
      <c r="C65" s="68">
        <v>27969</v>
      </c>
    </row>
    <row r="66" spans="1:3" x14ac:dyDescent="0.2">
      <c r="A66" s="1" t="s">
        <v>1178</v>
      </c>
      <c r="B66" s="67">
        <v>41317</v>
      </c>
      <c r="C66" s="68">
        <v>11996</v>
      </c>
    </row>
    <row r="67" spans="1:3" x14ac:dyDescent="0.2">
      <c r="A67" s="1" t="s">
        <v>3819</v>
      </c>
      <c r="B67" s="67">
        <v>41318</v>
      </c>
      <c r="C67" s="68">
        <v>-83000</v>
      </c>
    </row>
    <row r="68" spans="1:3" x14ac:dyDescent="0.2">
      <c r="A68" s="1" t="s">
        <v>1177</v>
      </c>
      <c r="B68" s="67">
        <v>41319</v>
      </c>
      <c r="C68" s="68">
        <v>26132</v>
      </c>
    </row>
    <row r="69" spans="1:3" x14ac:dyDescent="0.2">
      <c r="A69" s="1" t="s">
        <v>1177</v>
      </c>
      <c r="B69" s="67">
        <v>41320</v>
      </c>
      <c r="C69" s="68">
        <v>-72000</v>
      </c>
    </row>
    <row r="70" spans="1:3" x14ac:dyDescent="0.2">
      <c r="A70" s="1" t="s">
        <v>1178</v>
      </c>
      <c r="B70" s="67">
        <v>41321</v>
      </c>
      <c r="C70" s="68">
        <v>39880</v>
      </c>
    </row>
    <row r="71" spans="1:3" x14ac:dyDescent="0.2">
      <c r="A71" s="1" t="s">
        <v>1178</v>
      </c>
      <c r="B71" s="67">
        <v>41322</v>
      </c>
      <c r="C71" s="68">
        <v>11366</v>
      </c>
    </row>
    <row r="72" spans="1:3" x14ac:dyDescent="0.2">
      <c r="A72" s="1" t="s">
        <v>1178</v>
      </c>
      <c r="B72" s="67">
        <v>41323</v>
      </c>
      <c r="C72" s="68">
        <v>18013</v>
      </c>
    </row>
    <row r="73" spans="1:3" x14ac:dyDescent="0.2">
      <c r="A73" s="1" t="s">
        <v>1178</v>
      </c>
      <c r="B73" s="67">
        <v>41324</v>
      </c>
      <c r="C73" s="68">
        <v>-278000</v>
      </c>
    </row>
    <row r="74" spans="1:3" x14ac:dyDescent="0.2">
      <c r="A74" s="1" t="s">
        <v>1177</v>
      </c>
      <c r="B74" s="67">
        <v>41325</v>
      </c>
      <c r="C74" s="68">
        <v>-76000</v>
      </c>
    </row>
    <row r="75" spans="1:3" x14ac:dyDescent="0.2">
      <c r="A75" s="1" t="s">
        <v>3820</v>
      </c>
      <c r="B75" s="67">
        <v>41326</v>
      </c>
      <c r="C75" s="68">
        <v>-112000</v>
      </c>
    </row>
    <row r="76" spans="1:3" x14ac:dyDescent="0.2">
      <c r="A76" s="1" t="s">
        <v>1178</v>
      </c>
      <c r="B76" s="67">
        <v>41327</v>
      </c>
      <c r="C76" s="68">
        <v>-112000</v>
      </c>
    </row>
    <row r="77" spans="1:3" x14ac:dyDescent="0.2">
      <c r="A77" s="1" t="s">
        <v>3818</v>
      </c>
      <c r="B77" s="67">
        <v>41328</v>
      </c>
      <c r="C77" s="68">
        <v>44030</v>
      </c>
    </row>
    <row r="78" spans="1:3" x14ac:dyDescent="0.2">
      <c r="A78" s="1" t="s">
        <v>3818</v>
      </c>
      <c r="B78" s="67">
        <v>41329</v>
      </c>
      <c r="C78" s="68">
        <v>-271000</v>
      </c>
    </row>
    <row r="79" spans="1:3" x14ac:dyDescent="0.2">
      <c r="A79" s="1" t="s">
        <v>3819</v>
      </c>
      <c r="B79" s="67">
        <v>41330</v>
      </c>
      <c r="C79" s="68">
        <v>40643</v>
      </c>
    </row>
    <row r="80" spans="1:3" x14ac:dyDescent="0.2">
      <c r="A80" s="1" t="s">
        <v>1178</v>
      </c>
      <c r="B80" s="67">
        <v>41331</v>
      </c>
      <c r="C80" s="68">
        <v>13155</v>
      </c>
    </row>
    <row r="81" spans="1:3" x14ac:dyDescent="0.2">
      <c r="A81" s="1" t="s">
        <v>1177</v>
      </c>
      <c r="B81" s="67">
        <v>41332</v>
      </c>
      <c r="C81" s="68">
        <v>28841</v>
      </c>
    </row>
    <row r="82" spans="1:3" x14ac:dyDescent="0.2">
      <c r="A82" s="1" t="s">
        <v>1178</v>
      </c>
      <c r="B82" s="67">
        <v>41333</v>
      </c>
      <c r="C82" s="68">
        <v>37309</v>
      </c>
    </row>
    <row r="83" spans="1:3" x14ac:dyDescent="0.2">
      <c r="A83" s="1" t="s">
        <v>1177</v>
      </c>
      <c r="B83" s="67">
        <v>41334</v>
      </c>
      <c r="C83" s="68">
        <v>-165000</v>
      </c>
    </row>
    <row r="84" spans="1:3" x14ac:dyDescent="0.2">
      <c r="A84" s="1" t="s">
        <v>3820</v>
      </c>
      <c r="B84" s="67">
        <v>41335</v>
      </c>
      <c r="C84" s="68">
        <v>-232000</v>
      </c>
    </row>
    <row r="85" spans="1:3" x14ac:dyDescent="0.2">
      <c r="A85" s="1" t="s">
        <v>3820</v>
      </c>
      <c r="B85" s="67">
        <v>41336</v>
      </c>
      <c r="C85" s="68">
        <v>-152000</v>
      </c>
    </row>
    <row r="86" spans="1:3" x14ac:dyDescent="0.2">
      <c r="B86" s="67"/>
      <c r="C86" s="69">
        <v>3000000</v>
      </c>
    </row>
    <row r="87" spans="1:3" x14ac:dyDescent="0.2">
      <c r="A87" s="1" t="s">
        <v>1178</v>
      </c>
      <c r="B87" s="67">
        <v>41337</v>
      </c>
      <c r="C87" s="68">
        <v>-62000</v>
      </c>
    </row>
    <row r="88" spans="1:3" x14ac:dyDescent="0.2">
      <c r="A88" s="1" t="s">
        <v>1177</v>
      </c>
      <c r="B88" s="67">
        <v>41338</v>
      </c>
      <c r="C88" s="68">
        <v>-256000</v>
      </c>
    </row>
    <row r="89" spans="1:3" x14ac:dyDescent="0.2">
      <c r="A89" s="1" t="s">
        <v>1178</v>
      </c>
      <c r="B89" s="67">
        <v>41339</v>
      </c>
      <c r="C89" s="68">
        <v>21471</v>
      </c>
    </row>
    <row r="90" spans="1:3" x14ac:dyDescent="0.2">
      <c r="A90" s="1" t="s">
        <v>3820</v>
      </c>
      <c r="B90" s="67">
        <v>41340</v>
      </c>
      <c r="C90" s="68">
        <v>-178000</v>
      </c>
    </row>
    <row r="91" spans="1:3" x14ac:dyDescent="0.2">
      <c r="A91" s="1" t="s">
        <v>3820</v>
      </c>
      <c r="B91" s="67">
        <v>41341</v>
      </c>
      <c r="C91" s="68">
        <v>-269000</v>
      </c>
    </row>
    <row r="92" spans="1:3" x14ac:dyDescent="0.2">
      <c r="A92" s="1" t="s">
        <v>3819</v>
      </c>
      <c r="B92" s="67">
        <v>41342</v>
      </c>
      <c r="C92" s="68">
        <v>49528</v>
      </c>
    </row>
    <row r="93" spans="1:3" x14ac:dyDescent="0.2">
      <c r="A93" s="1" t="s">
        <v>3819</v>
      </c>
      <c r="B93" s="67">
        <v>41343</v>
      </c>
      <c r="C93" s="68">
        <v>-95000</v>
      </c>
    </row>
    <row r="94" spans="1:3" x14ac:dyDescent="0.2">
      <c r="A94" s="1" t="s">
        <v>3819</v>
      </c>
      <c r="B94" s="67">
        <v>41344</v>
      </c>
      <c r="C94" s="68">
        <v>-185000</v>
      </c>
    </row>
    <row r="95" spans="1:3" x14ac:dyDescent="0.2">
      <c r="A95" s="1" t="s">
        <v>3820</v>
      </c>
      <c r="B95" s="67">
        <v>41345</v>
      </c>
      <c r="C95" s="68">
        <v>-106000</v>
      </c>
    </row>
    <row r="96" spans="1:3" x14ac:dyDescent="0.2">
      <c r="A96" s="1" t="s">
        <v>1177</v>
      </c>
      <c r="B96" s="67">
        <v>41346</v>
      </c>
      <c r="C96" s="68">
        <v>-72000</v>
      </c>
    </row>
    <row r="97" spans="1:3" x14ac:dyDescent="0.2">
      <c r="A97" s="1" t="s">
        <v>1177</v>
      </c>
      <c r="B97" s="67">
        <v>41347</v>
      </c>
      <c r="C97" s="68">
        <v>-273000</v>
      </c>
    </row>
    <row r="98" spans="1:3" x14ac:dyDescent="0.2">
      <c r="A98" s="1" t="s">
        <v>3820</v>
      </c>
      <c r="B98" s="67">
        <v>41348</v>
      </c>
      <c r="C98" s="68">
        <v>38335</v>
      </c>
    </row>
    <row r="99" spans="1:3" x14ac:dyDescent="0.2">
      <c r="A99" s="1" t="s">
        <v>3820</v>
      </c>
      <c r="B99" s="67">
        <v>41349</v>
      </c>
      <c r="C99" s="68">
        <v>-171000</v>
      </c>
    </row>
    <row r="100" spans="1:3" x14ac:dyDescent="0.2">
      <c r="A100" s="1" t="s">
        <v>3819</v>
      </c>
      <c r="B100" s="67">
        <v>41350</v>
      </c>
      <c r="C100" s="68">
        <v>-61000</v>
      </c>
    </row>
    <row r="101" spans="1:3" x14ac:dyDescent="0.2">
      <c r="A101" s="1" t="s">
        <v>1178</v>
      </c>
      <c r="B101" s="67">
        <v>41351</v>
      </c>
      <c r="C101" s="68">
        <v>28877</v>
      </c>
    </row>
    <row r="102" spans="1:3" x14ac:dyDescent="0.2">
      <c r="A102" s="1" t="s">
        <v>3819</v>
      </c>
      <c r="B102" s="67">
        <v>41352</v>
      </c>
      <c r="C102" s="68">
        <v>25198</v>
      </c>
    </row>
    <row r="103" spans="1:3" x14ac:dyDescent="0.2">
      <c r="A103" s="1" t="s">
        <v>3818</v>
      </c>
      <c r="B103" s="67">
        <v>41353</v>
      </c>
      <c r="C103" s="68">
        <v>12416</v>
      </c>
    </row>
    <row r="104" spans="1:3" x14ac:dyDescent="0.2">
      <c r="B104" s="67"/>
      <c r="C104" s="13"/>
    </row>
    <row r="105" spans="1:3" x14ac:dyDescent="0.2">
      <c r="B105" s="67"/>
      <c r="C105" s="13"/>
    </row>
    <row r="106" spans="1:3" x14ac:dyDescent="0.2">
      <c r="B106" s="67"/>
      <c r="C106" s="13"/>
    </row>
    <row r="107" spans="1:3" x14ac:dyDescent="0.2">
      <c r="B107" s="67"/>
      <c r="C107" s="13"/>
    </row>
    <row r="108" spans="1:3" x14ac:dyDescent="0.2">
      <c r="B108" s="67"/>
      <c r="C108" s="13"/>
    </row>
    <row r="109" spans="1:3" x14ac:dyDescent="0.2">
      <c r="B109" s="67"/>
      <c r="C109" s="13"/>
    </row>
    <row r="110" spans="1:3" x14ac:dyDescent="0.2">
      <c r="B110" s="67"/>
      <c r="C110" s="13"/>
    </row>
    <row r="111" spans="1:3" x14ac:dyDescent="0.2">
      <c r="B111" s="67"/>
      <c r="C111" s="13"/>
    </row>
    <row r="112" spans="1:3" x14ac:dyDescent="0.2">
      <c r="B112" s="67"/>
      <c r="C112" s="13"/>
    </row>
    <row r="113" spans="2:3" x14ac:dyDescent="0.2">
      <c r="B113" s="67"/>
      <c r="C113" s="13"/>
    </row>
    <row r="114" spans="2:3" x14ac:dyDescent="0.2">
      <c r="B114" s="67"/>
      <c r="C114" s="13"/>
    </row>
    <row r="115" spans="2:3" x14ac:dyDescent="0.2">
      <c r="B115" s="67"/>
      <c r="C115" s="13"/>
    </row>
    <row r="116" spans="2:3" x14ac:dyDescent="0.2">
      <c r="B116" s="67"/>
      <c r="C116" s="13"/>
    </row>
    <row r="117" spans="2:3" x14ac:dyDescent="0.2">
      <c r="B117" s="67"/>
      <c r="C117" s="13"/>
    </row>
    <row r="118" spans="2:3" x14ac:dyDescent="0.2">
      <c r="B118" s="67"/>
      <c r="C118" s="13"/>
    </row>
    <row r="119" spans="2:3" x14ac:dyDescent="0.2">
      <c r="B119" s="67"/>
      <c r="C119" s="13"/>
    </row>
    <row r="120" spans="2:3" x14ac:dyDescent="0.2">
      <c r="B120" s="67"/>
      <c r="C120" s="13"/>
    </row>
    <row r="121" spans="2:3" x14ac:dyDescent="0.2">
      <c r="B121" s="67"/>
      <c r="C121" s="13"/>
    </row>
    <row r="122" spans="2:3" x14ac:dyDescent="0.2">
      <c r="B122" s="67"/>
      <c r="C122" s="13"/>
    </row>
    <row r="123" spans="2:3" x14ac:dyDescent="0.2">
      <c r="B123" s="67"/>
      <c r="C123" s="13"/>
    </row>
    <row r="124" spans="2:3" x14ac:dyDescent="0.2">
      <c r="B124" s="67"/>
      <c r="C124" s="13"/>
    </row>
    <row r="125" spans="2:3" x14ac:dyDescent="0.2">
      <c r="B125" s="67"/>
      <c r="C125" s="13"/>
    </row>
    <row r="126" spans="2:3" x14ac:dyDescent="0.2">
      <c r="B126" s="67"/>
      <c r="C126" s="13"/>
    </row>
    <row r="127" spans="2:3" x14ac:dyDescent="0.2">
      <c r="B127" s="67"/>
      <c r="C127" s="13"/>
    </row>
    <row r="128" spans="2:3" x14ac:dyDescent="0.2">
      <c r="B128" s="67"/>
      <c r="C128" s="13"/>
    </row>
    <row r="129" spans="2:3" x14ac:dyDescent="0.2">
      <c r="B129" s="67"/>
      <c r="C129" s="13"/>
    </row>
    <row r="130" spans="2:3" x14ac:dyDescent="0.2">
      <c r="B130" s="67"/>
      <c r="C130" s="13"/>
    </row>
    <row r="131" spans="2:3" x14ac:dyDescent="0.2">
      <c r="B131" s="67"/>
      <c r="C131" s="13"/>
    </row>
    <row r="132" spans="2:3" x14ac:dyDescent="0.2">
      <c r="B132" s="67"/>
      <c r="C132" s="13"/>
    </row>
    <row r="133" spans="2:3" x14ac:dyDescent="0.2">
      <c r="B133" s="67"/>
      <c r="C133" s="13"/>
    </row>
    <row r="134" spans="2:3" x14ac:dyDescent="0.2">
      <c r="B134" s="67"/>
      <c r="C134" s="13"/>
    </row>
    <row r="135" spans="2:3" x14ac:dyDescent="0.2">
      <c r="B135" s="67"/>
      <c r="C135" s="13"/>
    </row>
    <row r="136" spans="2:3" x14ac:dyDescent="0.2">
      <c r="B136" s="67"/>
      <c r="C136" s="13"/>
    </row>
    <row r="137" spans="2:3" x14ac:dyDescent="0.2">
      <c r="B137" s="67"/>
      <c r="C137" s="13"/>
    </row>
    <row r="138" spans="2:3" x14ac:dyDescent="0.2">
      <c r="B138" s="67"/>
      <c r="C138" s="13"/>
    </row>
    <row r="139" spans="2:3" x14ac:dyDescent="0.2">
      <c r="B139" s="67"/>
      <c r="C139" s="13"/>
    </row>
    <row r="140" spans="2:3" x14ac:dyDescent="0.2">
      <c r="B140" s="67"/>
      <c r="C140" s="13"/>
    </row>
    <row r="141" spans="2:3" x14ac:dyDescent="0.2">
      <c r="B141" s="67"/>
      <c r="C141" s="13"/>
    </row>
    <row r="142" spans="2:3" x14ac:dyDescent="0.2">
      <c r="B142" s="67"/>
      <c r="C142" s="13"/>
    </row>
    <row r="143" spans="2:3" x14ac:dyDescent="0.2">
      <c r="B143" s="67"/>
      <c r="C143" s="13"/>
    </row>
    <row r="144" spans="2:3" x14ac:dyDescent="0.2">
      <c r="B144" s="67"/>
      <c r="C144" s="13"/>
    </row>
    <row r="145" spans="2:3" x14ac:dyDescent="0.2">
      <c r="B145" s="67"/>
      <c r="C145" s="13"/>
    </row>
    <row r="146" spans="2:3" x14ac:dyDescent="0.2">
      <c r="B146" s="67"/>
      <c r="C146" s="13"/>
    </row>
    <row r="147" spans="2:3" x14ac:dyDescent="0.2">
      <c r="B147" s="67"/>
      <c r="C147" s="13"/>
    </row>
    <row r="148" spans="2:3" x14ac:dyDescent="0.2">
      <c r="B148" s="67"/>
      <c r="C148" s="13"/>
    </row>
    <row r="149" spans="2:3" x14ac:dyDescent="0.2">
      <c r="B149" s="67"/>
      <c r="C149" s="13"/>
    </row>
    <row r="150" spans="2:3" x14ac:dyDescent="0.2">
      <c r="B150" s="67"/>
      <c r="C150" s="13"/>
    </row>
    <row r="151" spans="2:3" x14ac:dyDescent="0.2">
      <c r="B151" s="67"/>
      <c r="C151" s="13"/>
    </row>
    <row r="152" spans="2:3" x14ac:dyDescent="0.2">
      <c r="B152" s="67"/>
      <c r="C152" s="13"/>
    </row>
    <row r="153" spans="2:3" x14ac:dyDescent="0.2">
      <c r="B153" s="67"/>
      <c r="C153" s="13"/>
    </row>
    <row r="154" spans="2:3" x14ac:dyDescent="0.2">
      <c r="B154" s="67"/>
      <c r="C154" s="13"/>
    </row>
    <row r="155" spans="2:3" x14ac:dyDescent="0.2">
      <c r="B155" s="67"/>
      <c r="C155" s="13"/>
    </row>
    <row r="156" spans="2:3" x14ac:dyDescent="0.2">
      <c r="B156" s="67"/>
      <c r="C156" s="13"/>
    </row>
    <row r="157" spans="2:3" x14ac:dyDescent="0.2">
      <c r="B157" s="67"/>
      <c r="C157" s="13"/>
    </row>
    <row r="158" spans="2:3" x14ac:dyDescent="0.2">
      <c r="B158" s="67"/>
      <c r="C158" s="13"/>
    </row>
    <row r="159" spans="2:3" x14ac:dyDescent="0.2">
      <c r="B159" s="67"/>
      <c r="C159" s="13"/>
    </row>
    <row r="160" spans="2:3" x14ac:dyDescent="0.2">
      <c r="B160" s="67"/>
      <c r="C160" s="13"/>
    </row>
    <row r="161" spans="2:3" x14ac:dyDescent="0.2">
      <c r="B161" s="67"/>
      <c r="C161" s="13"/>
    </row>
    <row r="162" spans="2:3" x14ac:dyDescent="0.2">
      <c r="B162" s="67"/>
      <c r="C162" s="13"/>
    </row>
    <row r="163" spans="2:3" x14ac:dyDescent="0.2">
      <c r="B163" s="67"/>
      <c r="C163" s="13"/>
    </row>
    <row r="164" spans="2:3" x14ac:dyDescent="0.2">
      <c r="B164" s="67"/>
      <c r="C164" s="13"/>
    </row>
    <row r="165" spans="2:3" x14ac:dyDescent="0.2">
      <c r="B165" s="67"/>
      <c r="C165" s="13"/>
    </row>
    <row r="166" spans="2:3" x14ac:dyDescent="0.2">
      <c r="B166" s="67"/>
      <c r="C166" s="13"/>
    </row>
    <row r="167" spans="2:3" x14ac:dyDescent="0.2">
      <c r="B167" s="67"/>
      <c r="C167" s="13"/>
    </row>
    <row r="168" spans="2:3" x14ac:dyDescent="0.2">
      <c r="B168" s="67"/>
      <c r="C168" s="13"/>
    </row>
    <row r="169" spans="2:3" x14ac:dyDescent="0.2">
      <c r="B169" s="67"/>
      <c r="C169" s="13"/>
    </row>
    <row r="170" spans="2:3" x14ac:dyDescent="0.2">
      <c r="B170" s="67"/>
      <c r="C170" s="13"/>
    </row>
    <row r="171" spans="2:3" x14ac:dyDescent="0.2">
      <c r="B171" s="67"/>
      <c r="C171" s="13"/>
    </row>
    <row r="172" spans="2:3" x14ac:dyDescent="0.2">
      <c r="B172" s="67"/>
      <c r="C172" s="13"/>
    </row>
    <row r="173" spans="2:3" x14ac:dyDescent="0.2">
      <c r="B173" s="67"/>
      <c r="C173" s="13"/>
    </row>
    <row r="174" spans="2:3" x14ac:dyDescent="0.2">
      <c r="B174" s="67"/>
      <c r="C174" s="13"/>
    </row>
    <row r="175" spans="2:3" x14ac:dyDescent="0.2">
      <c r="B175" s="67"/>
      <c r="C175" s="13"/>
    </row>
    <row r="176" spans="2:3" x14ac:dyDescent="0.2">
      <c r="B176" s="67"/>
      <c r="C176" s="13"/>
    </row>
    <row r="177" spans="2:3" x14ac:dyDescent="0.2">
      <c r="B177" s="67"/>
      <c r="C177" s="13"/>
    </row>
    <row r="178" spans="2:3" x14ac:dyDescent="0.2">
      <c r="B178" s="67"/>
      <c r="C178" s="13"/>
    </row>
    <row r="179" spans="2:3" x14ac:dyDescent="0.2">
      <c r="B179" s="67"/>
      <c r="C179" s="13"/>
    </row>
    <row r="180" spans="2:3" x14ac:dyDescent="0.2">
      <c r="B180" s="67"/>
      <c r="C180" s="13"/>
    </row>
    <row r="181" spans="2:3" x14ac:dyDescent="0.2">
      <c r="B181" s="67"/>
      <c r="C181" s="13"/>
    </row>
    <row r="182" spans="2:3" x14ac:dyDescent="0.2">
      <c r="B182" s="67"/>
      <c r="C182" s="13"/>
    </row>
    <row r="183" spans="2:3" x14ac:dyDescent="0.2">
      <c r="B183" s="67"/>
      <c r="C183" s="13"/>
    </row>
    <row r="184" spans="2:3" x14ac:dyDescent="0.2">
      <c r="B184" s="67"/>
      <c r="C184" s="13"/>
    </row>
    <row r="185" spans="2:3" x14ac:dyDescent="0.2">
      <c r="B185" s="67"/>
      <c r="C185" s="13"/>
    </row>
    <row r="186" spans="2:3" x14ac:dyDescent="0.2">
      <c r="B186" s="67"/>
      <c r="C186" s="13"/>
    </row>
    <row r="187" spans="2:3" x14ac:dyDescent="0.2">
      <c r="B187" s="67"/>
      <c r="C187" s="13"/>
    </row>
    <row r="188" spans="2:3" x14ac:dyDescent="0.2">
      <c r="B188" s="67"/>
      <c r="C188" s="13"/>
    </row>
    <row r="189" spans="2:3" x14ac:dyDescent="0.2">
      <c r="B189" s="67"/>
      <c r="C189" s="13"/>
    </row>
    <row r="190" spans="2:3" x14ac:dyDescent="0.2">
      <c r="B190" s="67"/>
      <c r="C190" s="13"/>
    </row>
    <row r="191" spans="2:3" x14ac:dyDescent="0.2">
      <c r="B191" s="67"/>
      <c r="C191" s="13"/>
    </row>
    <row r="192" spans="2:3" x14ac:dyDescent="0.2">
      <c r="B192" s="67"/>
      <c r="C192" s="13"/>
    </row>
    <row r="193" spans="2:3" x14ac:dyDescent="0.2">
      <c r="B193" s="67"/>
      <c r="C193" s="13"/>
    </row>
    <row r="194" spans="2:3" x14ac:dyDescent="0.2">
      <c r="B194" s="67"/>
      <c r="C194" s="13"/>
    </row>
    <row r="195" spans="2:3" x14ac:dyDescent="0.2">
      <c r="B195" s="67"/>
      <c r="C195" s="13"/>
    </row>
    <row r="196" spans="2:3" x14ac:dyDescent="0.2">
      <c r="B196" s="67"/>
      <c r="C196" s="13"/>
    </row>
    <row r="197" spans="2:3" x14ac:dyDescent="0.2">
      <c r="B197" s="67"/>
      <c r="C197" s="13"/>
    </row>
    <row r="198" spans="2:3" x14ac:dyDescent="0.2">
      <c r="B198" s="67"/>
      <c r="C198" s="13"/>
    </row>
    <row r="199" spans="2:3" x14ac:dyDescent="0.2">
      <c r="B199" s="67"/>
      <c r="C199" s="13"/>
    </row>
    <row r="200" spans="2:3" x14ac:dyDescent="0.2">
      <c r="B200" s="67"/>
      <c r="C200" s="13"/>
    </row>
    <row r="201" spans="2:3" x14ac:dyDescent="0.2">
      <c r="B201" s="67"/>
      <c r="C201" s="13"/>
    </row>
    <row r="202" spans="2:3" x14ac:dyDescent="0.2">
      <c r="B202" s="67"/>
      <c r="C202" s="13"/>
    </row>
    <row r="203" spans="2:3" x14ac:dyDescent="0.2">
      <c r="B203" s="67"/>
      <c r="C203" s="13"/>
    </row>
    <row r="204" spans="2:3" x14ac:dyDescent="0.2">
      <c r="B204" s="67"/>
      <c r="C204" s="13"/>
    </row>
    <row r="205" spans="2:3" x14ac:dyDescent="0.2">
      <c r="B205" s="67"/>
      <c r="C205" s="13"/>
    </row>
    <row r="206" spans="2:3" x14ac:dyDescent="0.2">
      <c r="B206" s="67"/>
      <c r="C206" s="13"/>
    </row>
    <row r="207" spans="2:3" x14ac:dyDescent="0.2">
      <c r="B207" s="67"/>
      <c r="C207" s="13"/>
    </row>
    <row r="208" spans="2:3" x14ac:dyDescent="0.2">
      <c r="B208" s="67"/>
      <c r="C208" s="13"/>
    </row>
    <row r="209" spans="2:3" x14ac:dyDescent="0.2">
      <c r="B209" s="67"/>
      <c r="C209" s="13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7"/>
  <sheetViews>
    <sheetView workbookViewId="0">
      <selection activeCell="H11" sqref="H11"/>
    </sheetView>
  </sheetViews>
  <sheetFormatPr defaultRowHeight="12" x14ac:dyDescent="0.2"/>
  <cols>
    <col min="1" max="4" width="13.33203125" style="1" customWidth="1"/>
    <col min="5" max="16384" width="9.33203125" style="1"/>
  </cols>
  <sheetData>
    <row r="1" spans="1:7" ht="15" customHeight="1" x14ac:dyDescent="0.2">
      <c r="A1" s="21" t="s">
        <v>5422</v>
      </c>
      <c r="B1" s="21" t="s">
        <v>5421</v>
      </c>
      <c r="C1" s="21" t="s">
        <v>5420</v>
      </c>
      <c r="D1" s="21" t="s">
        <v>5419</v>
      </c>
    </row>
    <row r="2" spans="1:7" x14ac:dyDescent="0.2">
      <c r="A2" s="5" t="s">
        <v>5418</v>
      </c>
      <c r="B2" s="70">
        <v>3000</v>
      </c>
      <c r="C2" s="70">
        <v>4620</v>
      </c>
    </row>
    <row r="3" spans="1:7" x14ac:dyDescent="0.2">
      <c r="A3" s="5" t="s">
        <v>5417</v>
      </c>
      <c r="B3" s="70">
        <v>8785</v>
      </c>
      <c r="C3" s="70">
        <v>12565</v>
      </c>
    </row>
    <row r="4" spans="1:7" x14ac:dyDescent="0.2">
      <c r="A4" s="5" t="s">
        <v>5416</v>
      </c>
      <c r="B4" s="70">
        <v>855</v>
      </c>
      <c r="C4" s="70">
        <v>1190</v>
      </c>
      <c r="G4" s="72" t="s">
        <v>5453</v>
      </c>
    </row>
    <row r="5" spans="1:7" x14ac:dyDescent="0.2">
      <c r="A5" s="5" t="s">
        <v>5415</v>
      </c>
      <c r="B5" s="70">
        <v>960</v>
      </c>
      <c r="C5" s="70">
        <v>1355</v>
      </c>
    </row>
    <row r="6" spans="1:7" x14ac:dyDescent="0.2">
      <c r="A6" s="5" t="s">
        <v>5414</v>
      </c>
      <c r="B6" s="70">
        <v>150</v>
      </c>
      <c r="C6" s="70">
        <v>190</v>
      </c>
      <c r="G6" s="71" t="s">
        <v>5454</v>
      </c>
    </row>
    <row r="7" spans="1:7" x14ac:dyDescent="0.2">
      <c r="A7" s="5" t="s">
        <v>5413</v>
      </c>
      <c r="B7" s="70">
        <v>225</v>
      </c>
      <c r="C7" s="70">
        <v>310</v>
      </c>
      <c r="G7" s="71" t="s">
        <v>5455</v>
      </c>
    </row>
    <row r="8" spans="1:7" x14ac:dyDescent="0.2">
      <c r="A8" s="5" t="s">
        <v>5412</v>
      </c>
      <c r="B8" s="70">
        <v>1210</v>
      </c>
      <c r="C8" s="70">
        <v>1585</v>
      </c>
    </row>
    <row r="9" spans="1:7" x14ac:dyDescent="0.2">
      <c r="A9" s="5" t="s">
        <v>5411</v>
      </c>
      <c r="B9" s="70">
        <v>600</v>
      </c>
      <c r="C9" s="70">
        <v>720</v>
      </c>
    </row>
    <row r="10" spans="1:7" x14ac:dyDescent="0.2">
      <c r="A10" s="5" t="s">
        <v>5410</v>
      </c>
      <c r="B10" s="70">
        <v>1210</v>
      </c>
      <c r="C10" s="70">
        <v>1765</v>
      </c>
    </row>
    <row r="11" spans="1:7" x14ac:dyDescent="0.2">
      <c r="A11" s="5" t="s">
        <v>5409</v>
      </c>
      <c r="B11" s="70">
        <v>6345</v>
      </c>
      <c r="C11" s="70">
        <v>9520</v>
      </c>
    </row>
    <row r="12" spans="1:7" x14ac:dyDescent="0.2">
      <c r="A12" s="5" t="s">
        <v>5408</v>
      </c>
      <c r="B12" s="70">
        <v>3405</v>
      </c>
      <c r="C12" s="70">
        <v>5175</v>
      </c>
    </row>
    <row r="13" spans="1:7" x14ac:dyDescent="0.2">
      <c r="A13" s="5" t="s">
        <v>5407</v>
      </c>
      <c r="B13" s="70">
        <v>710</v>
      </c>
      <c r="C13" s="70">
        <v>1035</v>
      </c>
    </row>
    <row r="14" spans="1:7" x14ac:dyDescent="0.2">
      <c r="A14" s="5" t="s">
        <v>5406</v>
      </c>
      <c r="B14" s="70">
        <v>235</v>
      </c>
      <c r="C14" s="70">
        <v>305</v>
      </c>
    </row>
    <row r="15" spans="1:7" x14ac:dyDescent="0.2">
      <c r="A15" s="5" t="s">
        <v>5405</v>
      </c>
      <c r="B15" s="70">
        <v>7625</v>
      </c>
      <c r="C15" s="70">
        <v>11055</v>
      </c>
    </row>
    <row r="16" spans="1:7" x14ac:dyDescent="0.2">
      <c r="A16" s="5" t="s">
        <v>5404</v>
      </c>
      <c r="B16" s="70">
        <v>150</v>
      </c>
      <c r="C16" s="70">
        <v>180</v>
      </c>
    </row>
    <row r="17" spans="1:3" x14ac:dyDescent="0.2">
      <c r="A17" s="5" t="s">
        <v>5403</v>
      </c>
      <c r="B17" s="70">
        <v>1110</v>
      </c>
      <c r="C17" s="70">
        <v>1475</v>
      </c>
    </row>
    <row r="18" spans="1:3" x14ac:dyDescent="0.2">
      <c r="A18" s="5" t="s">
        <v>5402</v>
      </c>
      <c r="B18" s="70">
        <v>245</v>
      </c>
      <c r="C18" s="70">
        <v>350</v>
      </c>
    </row>
    <row r="19" spans="1:3" x14ac:dyDescent="0.2">
      <c r="A19" s="5" t="s">
        <v>5401</v>
      </c>
      <c r="B19" s="70">
        <v>945</v>
      </c>
      <c r="C19" s="70">
        <v>1390</v>
      </c>
    </row>
    <row r="20" spans="1:3" x14ac:dyDescent="0.2">
      <c r="A20" s="5" t="s">
        <v>5400</v>
      </c>
      <c r="B20" s="70">
        <v>5685</v>
      </c>
      <c r="C20" s="70">
        <v>8470</v>
      </c>
    </row>
    <row r="21" spans="1:3" x14ac:dyDescent="0.2">
      <c r="A21" s="5" t="s">
        <v>5399</v>
      </c>
      <c r="B21" s="70">
        <v>6265</v>
      </c>
      <c r="C21" s="70">
        <v>9145</v>
      </c>
    </row>
    <row r="22" spans="1:3" x14ac:dyDescent="0.2">
      <c r="A22" s="5" t="s">
        <v>5398</v>
      </c>
      <c r="B22" s="70">
        <v>2005</v>
      </c>
      <c r="C22" s="70">
        <v>3170</v>
      </c>
    </row>
    <row r="23" spans="1:3" x14ac:dyDescent="0.2">
      <c r="A23" s="5" t="s">
        <v>5397</v>
      </c>
      <c r="B23" s="70">
        <v>6245</v>
      </c>
      <c r="C23" s="70">
        <v>9805</v>
      </c>
    </row>
    <row r="24" spans="1:3" x14ac:dyDescent="0.2">
      <c r="A24" s="5" t="s">
        <v>5396</v>
      </c>
      <c r="B24" s="70">
        <v>710</v>
      </c>
      <c r="C24" s="70">
        <v>960</v>
      </c>
    </row>
    <row r="25" spans="1:3" x14ac:dyDescent="0.2">
      <c r="A25" s="5" t="s">
        <v>5395</v>
      </c>
      <c r="B25" s="70">
        <v>940</v>
      </c>
      <c r="C25" s="70">
        <v>1450</v>
      </c>
    </row>
    <row r="26" spans="1:3" x14ac:dyDescent="0.2">
      <c r="A26" s="5" t="s">
        <v>5394</v>
      </c>
      <c r="B26" s="70">
        <v>4500</v>
      </c>
      <c r="C26" s="70">
        <v>7110</v>
      </c>
    </row>
    <row r="27" spans="1:3" x14ac:dyDescent="0.2">
      <c r="A27" s="5" t="s">
        <v>5393</v>
      </c>
      <c r="B27" s="70">
        <v>2680</v>
      </c>
      <c r="C27" s="70">
        <v>4155</v>
      </c>
    </row>
    <row r="28" spans="1:3" x14ac:dyDescent="0.2">
      <c r="A28" s="5" t="s">
        <v>5392</v>
      </c>
      <c r="B28" s="70">
        <v>9990</v>
      </c>
      <c r="C28" s="70">
        <v>15985</v>
      </c>
    </row>
    <row r="29" spans="1:3" x14ac:dyDescent="0.2">
      <c r="A29" s="5" t="s">
        <v>5391</v>
      </c>
      <c r="B29" s="70">
        <v>595</v>
      </c>
      <c r="C29" s="70">
        <v>715</v>
      </c>
    </row>
    <row r="30" spans="1:3" x14ac:dyDescent="0.2">
      <c r="A30" s="5" t="s">
        <v>5390</v>
      </c>
      <c r="B30" s="70">
        <v>665</v>
      </c>
      <c r="C30" s="70">
        <v>950</v>
      </c>
    </row>
    <row r="31" spans="1:3" x14ac:dyDescent="0.2">
      <c r="A31" s="5" t="s">
        <v>5389</v>
      </c>
      <c r="B31" s="70">
        <v>520</v>
      </c>
      <c r="C31" s="70">
        <v>730</v>
      </c>
    </row>
    <row r="32" spans="1:3" x14ac:dyDescent="0.2">
      <c r="A32" s="5" t="s">
        <v>5388</v>
      </c>
      <c r="B32" s="70">
        <v>375</v>
      </c>
      <c r="C32" s="70">
        <v>485</v>
      </c>
    </row>
    <row r="33" spans="1:3" x14ac:dyDescent="0.2">
      <c r="A33" s="5" t="s">
        <v>5387</v>
      </c>
      <c r="B33" s="70">
        <v>3650</v>
      </c>
      <c r="C33" s="70">
        <v>4525</v>
      </c>
    </row>
    <row r="34" spans="1:3" x14ac:dyDescent="0.2">
      <c r="A34" s="5" t="s">
        <v>5386</v>
      </c>
      <c r="B34" s="70">
        <v>960</v>
      </c>
      <c r="C34" s="70">
        <v>1390</v>
      </c>
    </row>
    <row r="35" spans="1:3" x14ac:dyDescent="0.2">
      <c r="A35" s="5" t="s">
        <v>5385</v>
      </c>
      <c r="B35" s="70">
        <v>955</v>
      </c>
      <c r="C35" s="70">
        <v>1440</v>
      </c>
    </row>
    <row r="36" spans="1:3" x14ac:dyDescent="0.2">
      <c r="A36" s="5" t="s">
        <v>5384</v>
      </c>
      <c r="B36" s="70">
        <v>3345</v>
      </c>
      <c r="C36" s="70">
        <v>5120</v>
      </c>
    </row>
    <row r="37" spans="1:3" x14ac:dyDescent="0.2">
      <c r="A37" s="5" t="s">
        <v>5383</v>
      </c>
      <c r="B37" s="70">
        <v>495</v>
      </c>
      <c r="C37" s="70">
        <v>665</v>
      </c>
    </row>
    <row r="38" spans="1:3" x14ac:dyDescent="0.2">
      <c r="A38" s="5" t="s">
        <v>5382</v>
      </c>
      <c r="B38" s="70">
        <v>1925</v>
      </c>
      <c r="C38" s="70">
        <v>2370</v>
      </c>
    </row>
    <row r="39" spans="1:3" x14ac:dyDescent="0.2">
      <c r="A39" s="5" t="s">
        <v>5381</v>
      </c>
      <c r="B39" s="70">
        <v>870</v>
      </c>
      <c r="C39" s="70">
        <v>1390</v>
      </c>
    </row>
    <row r="40" spans="1:3" x14ac:dyDescent="0.2">
      <c r="A40" s="5" t="s">
        <v>5380</v>
      </c>
      <c r="B40" s="70">
        <v>1325</v>
      </c>
      <c r="C40" s="70">
        <v>2000</v>
      </c>
    </row>
    <row r="41" spans="1:3" x14ac:dyDescent="0.2">
      <c r="A41" s="5" t="s">
        <v>5379</v>
      </c>
      <c r="B41" s="70">
        <v>270</v>
      </c>
      <c r="C41" s="70">
        <v>335</v>
      </c>
    </row>
    <row r="42" spans="1:3" x14ac:dyDescent="0.2">
      <c r="A42" s="5" t="s">
        <v>5378</v>
      </c>
      <c r="B42" s="70">
        <v>7240</v>
      </c>
      <c r="C42" s="70">
        <v>9195</v>
      </c>
    </row>
    <row r="43" spans="1:3" x14ac:dyDescent="0.2">
      <c r="A43" s="5" t="s">
        <v>5377</v>
      </c>
      <c r="B43" s="70">
        <v>5180</v>
      </c>
      <c r="C43" s="70">
        <v>6525</v>
      </c>
    </row>
    <row r="44" spans="1:3" x14ac:dyDescent="0.2">
      <c r="A44" s="5" t="s">
        <v>5376</v>
      </c>
      <c r="B44" s="70">
        <v>4165</v>
      </c>
      <c r="C44" s="70">
        <v>5665</v>
      </c>
    </row>
    <row r="45" spans="1:3" x14ac:dyDescent="0.2">
      <c r="A45" s="5" t="s">
        <v>5375</v>
      </c>
      <c r="B45" s="70">
        <v>7375</v>
      </c>
      <c r="C45" s="70">
        <v>10770</v>
      </c>
    </row>
    <row r="46" spans="1:3" x14ac:dyDescent="0.2">
      <c r="A46" s="5" t="s">
        <v>5374</v>
      </c>
      <c r="B46" s="70">
        <v>750</v>
      </c>
      <c r="C46" s="70">
        <v>1030</v>
      </c>
    </row>
    <row r="47" spans="1:3" x14ac:dyDescent="0.2">
      <c r="A47" s="5" t="s">
        <v>5373</v>
      </c>
      <c r="B47" s="70">
        <v>345</v>
      </c>
      <c r="C47" s="70">
        <v>475</v>
      </c>
    </row>
    <row r="48" spans="1:3" x14ac:dyDescent="0.2">
      <c r="A48" s="5" t="s">
        <v>5372</v>
      </c>
      <c r="B48" s="70">
        <v>9355</v>
      </c>
      <c r="C48" s="70">
        <v>13005</v>
      </c>
    </row>
    <row r="49" spans="1:3" x14ac:dyDescent="0.2">
      <c r="A49" s="5" t="s">
        <v>5371</v>
      </c>
      <c r="B49" s="70">
        <v>870</v>
      </c>
      <c r="C49" s="70">
        <v>1330</v>
      </c>
    </row>
    <row r="50" spans="1:3" x14ac:dyDescent="0.2">
      <c r="A50" s="5" t="s">
        <v>5370</v>
      </c>
      <c r="B50" s="70">
        <v>8685</v>
      </c>
      <c r="C50" s="70">
        <v>13550</v>
      </c>
    </row>
    <row r="51" spans="1:3" x14ac:dyDescent="0.2">
      <c r="A51" s="5" t="s">
        <v>5369</v>
      </c>
      <c r="B51" s="70">
        <v>165</v>
      </c>
      <c r="C51" s="70">
        <v>215</v>
      </c>
    </row>
    <row r="52" spans="1:3" x14ac:dyDescent="0.2">
      <c r="A52" s="5" t="s">
        <v>5368</v>
      </c>
      <c r="B52" s="70">
        <v>5520</v>
      </c>
      <c r="C52" s="70">
        <v>8610</v>
      </c>
    </row>
    <row r="53" spans="1:3" x14ac:dyDescent="0.2">
      <c r="A53" s="5" t="s">
        <v>5367</v>
      </c>
      <c r="B53" s="70">
        <v>7555</v>
      </c>
      <c r="C53" s="70">
        <v>11105</v>
      </c>
    </row>
    <row r="54" spans="1:3" x14ac:dyDescent="0.2">
      <c r="A54" s="5" t="s">
        <v>5366</v>
      </c>
      <c r="B54" s="70">
        <v>230</v>
      </c>
      <c r="C54" s="70">
        <v>355</v>
      </c>
    </row>
    <row r="55" spans="1:3" x14ac:dyDescent="0.2">
      <c r="A55" s="5" t="s">
        <v>5365</v>
      </c>
      <c r="B55" s="70">
        <v>3720</v>
      </c>
      <c r="C55" s="70">
        <v>5430</v>
      </c>
    </row>
    <row r="56" spans="1:3" x14ac:dyDescent="0.2">
      <c r="A56" s="5" t="s">
        <v>5364</v>
      </c>
      <c r="B56" s="70">
        <v>2050</v>
      </c>
      <c r="C56" s="70">
        <v>3055</v>
      </c>
    </row>
    <row r="57" spans="1:3" x14ac:dyDescent="0.2">
      <c r="A57" s="5" t="s">
        <v>5363</v>
      </c>
      <c r="B57" s="70">
        <v>3460</v>
      </c>
      <c r="C57" s="70">
        <v>5260</v>
      </c>
    </row>
    <row r="58" spans="1:3" x14ac:dyDescent="0.2">
      <c r="A58" s="5" t="s">
        <v>5362</v>
      </c>
      <c r="B58" s="70">
        <v>6620</v>
      </c>
      <c r="C58" s="70">
        <v>10325</v>
      </c>
    </row>
    <row r="59" spans="1:3" x14ac:dyDescent="0.2">
      <c r="A59" s="5" t="s">
        <v>5361</v>
      </c>
      <c r="B59" s="70">
        <v>480</v>
      </c>
      <c r="C59" s="70">
        <v>725</v>
      </c>
    </row>
    <row r="60" spans="1:3" x14ac:dyDescent="0.2">
      <c r="A60" s="5" t="s">
        <v>5360</v>
      </c>
      <c r="B60" s="70">
        <v>8740</v>
      </c>
      <c r="C60" s="70">
        <v>13025</v>
      </c>
    </row>
    <row r="61" spans="1:3" x14ac:dyDescent="0.2">
      <c r="A61" s="5" t="s">
        <v>5359</v>
      </c>
      <c r="B61" s="70">
        <v>5770</v>
      </c>
      <c r="C61" s="70">
        <v>8425</v>
      </c>
    </row>
    <row r="62" spans="1:3" x14ac:dyDescent="0.2">
      <c r="A62" s="5" t="s">
        <v>5358</v>
      </c>
      <c r="B62" s="70">
        <v>5895</v>
      </c>
      <c r="C62" s="70">
        <v>8015</v>
      </c>
    </row>
    <row r="63" spans="1:3" x14ac:dyDescent="0.2">
      <c r="A63" s="5" t="s">
        <v>5357</v>
      </c>
      <c r="B63" s="70">
        <v>360</v>
      </c>
      <c r="C63" s="70">
        <v>535</v>
      </c>
    </row>
    <row r="64" spans="1:3" x14ac:dyDescent="0.2">
      <c r="A64" s="5" t="s">
        <v>5356</v>
      </c>
      <c r="B64" s="70">
        <v>610</v>
      </c>
      <c r="C64" s="70">
        <v>730</v>
      </c>
    </row>
    <row r="65" spans="1:3" x14ac:dyDescent="0.2">
      <c r="A65" s="5" t="s">
        <v>5355</v>
      </c>
      <c r="B65" s="70">
        <v>6615</v>
      </c>
      <c r="C65" s="70">
        <v>8005</v>
      </c>
    </row>
    <row r="66" spans="1:3" x14ac:dyDescent="0.2">
      <c r="A66" s="5" t="s">
        <v>5354</v>
      </c>
      <c r="B66" s="70">
        <v>205</v>
      </c>
      <c r="C66" s="70">
        <v>300</v>
      </c>
    </row>
    <row r="67" spans="1:3" x14ac:dyDescent="0.2">
      <c r="A67" s="5" t="s">
        <v>5353</v>
      </c>
      <c r="B67" s="70">
        <v>260</v>
      </c>
      <c r="C67" s="70">
        <v>410</v>
      </c>
    </row>
    <row r="68" spans="1:3" x14ac:dyDescent="0.2">
      <c r="A68" s="5" t="s">
        <v>5352</v>
      </c>
      <c r="B68" s="70">
        <v>145</v>
      </c>
      <c r="C68" s="70">
        <v>175</v>
      </c>
    </row>
    <row r="69" spans="1:3" x14ac:dyDescent="0.2">
      <c r="A69" s="5" t="s">
        <v>5351</v>
      </c>
      <c r="B69" s="70">
        <v>2045</v>
      </c>
      <c r="C69" s="70">
        <v>2885</v>
      </c>
    </row>
    <row r="70" spans="1:3" x14ac:dyDescent="0.2">
      <c r="A70" s="5" t="s">
        <v>5350</v>
      </c>
      <c r="B70" s="70">
        <v>9730</v>
      </c>
      <c r="C70" s="70">
        <v>13620</v>
      </c>
    </row>
    <row r="71" spans="1:3" x14ac:dyDescent="0.2">
      <c r="A71" s="5" t="s">
        <v>5349</v>
      </c>
      <c r="B71" s="70">
        <v>5290</v>
      </c>
      <c r="C71" s="70">
        <v>6615</v>
      </c>
    </row>
    <row r="72" spans="1:3" x14ac:dyDescent="0.2">
      <c r="A72" s="5" t="s">
        <v>5348</v>
      </c>
      <c r="B72" s="70">
        <v>5385</v>
      </c>
      <c r="C72" s="70">
        <v>7915</v>
      </c>
    </row>
    <row r="73" spans="1:3" x14ac:dyDescent="0.2">
      <c r="A73" s="5" t="s">
        <v>3823</v>
      </c>
      <c r="B73" s="70">
        <v>615</v>
      </c>
      <c r="C73" s="70">
        <v>910</v>
      </c>
    </row>
    <row r="74" spans="1:3" x14ac:dyDescent="0.2">
      <c r="A74" s="5" t="s">
        <v>5347</v>
      </c>
      <c r="B74" s="70">
        <v>230</v>
      </c>
      <c r="C74" s="70">
        <v>335</v>
      </c>
    </row>
    <row r="75" spans="1:3" x14ac:dyDescent="0.2">
      <c r="A75" s="5" t="s">
        <v>5346</v>
      </c>
      <c r="B75" s="70">
        <v>3360</v>
      </c>
      <c r="C75" s="70">
        <v>5275</v>
      </c>
    </row>
    <row r="76" spans="1:3" x14ac:dyDescent="0.2">
      <c r="A76" s="5" t="s">
        <v>5345</v>
      </c>
      <c r="B76" s="70">
        <v>300</v>
      </c>
      <c r="C76" s="70">
        <v>470</v>
      </c>
    </row>
    <row r="77" spans="1:3" x14ac:dyDescent="0.2">
      <c r="A77" s="5" t="s">
        <v>5344</v>
      </c>
      <c r="B77" s="70">
        <v>3180</v>
      </c>
      <c r="C77" s="70">
        <v>4895</v>
      </c>
    </row>
    <row r="78" spans="1:3" x14ac:dyDescent="0.2">
      <c r="A78" s="5" t="s">
        <v>5343</v>
      </c>
      <c r="B78" s="70">
        <v>295</v>
      </c>
      <c r="C78" s="70">
        <v>400</v>
      </c>
    </row>
    <row r="79" spans="1:3" x14ac:dyDescent="0.2">
      <c r="A79" s="5" t="s">
        <v>5342</v>
      </c>
      <c r="B79" s="70">
        <v>970</v>
      </c>
      <c r="C79" s="70">
        <v>1350</v>
      </c>
    </row>
    <row r="80" spans="1:3" x14ac:dyDescent="0.2">
      <c r="A80" s="5" t="s">
        <v>5341</v>
      </c>
      <c r="B80" s="70">
        <v>2870</v>
      </c>
      <c r="C80" s="70">
        <v>4075</v>
      </c>
    </row>
    <row r="81" spans="1:3" x14ac:dyDescent="0.2">
      <c r="A81" s="5" t="s">
        <v>5340</v>
      </c>
      <c r="B81" s="70">
        <v>7910</v>
      </c>
      <c r="C81" s="70">
        <v>12100</v>
      </c>
    </row>
    <row r="82" spans="1:3" x14ac:dyDescent="0.2">
      <c r="A82" s="5" t="s">
        <v>5140</v>
      </c>
      <c r="B82" s="70">
        <v>2855</v>
      </c>
      <c r="C82" s="70">
        <v>4510</v>
      </c>
    </row>
    <row r="83" spans="1:3" x14ac:dyDescent="0.2">
      <c r="A83" s="5" t="s">
        <v>5339</v>
      </c>
      <c r="B83" s="70">
        <v>100</v>
      </c>
      <c r="C83" s="70">
        <v>125</v>
      </c>
    </row>
    <row r="84" spans="1:3" x14ac:dyDescent="0.2">
      <c r="A84" s="5" t="s">
        <v>5338</v>
      </c>
      <c r="B84" s="70">
        <v>735</v>
      </c>
      <c r="C84" s="70">
        <v>910</v>
      </c>
    </row>
    <row r="85" spans="1:3" x14ac:dyDescent="0.2">
      <c r="A85" s="5" t="s">
        <v>5337</v>
      </c>
      <c r="B85" s="70">
        <v>190</v>
      </c>
      <c r="C85" s="70">
        <v>250</v>
      </c>
    </row>
    <row r="86" spans="1:3" x14ac:dyDescent="0.2">
      <c r="A86" s="5" t="s">
        <v>4537</v>
      </c>
      <c r="B86" s="70">
        <v>575</v>
      </c>
      <c r="C86" s="70">
        <v>780</v>
      </c>
    </row>
    <row r="87" spans="1:3" x14ac:dyDescent="0.2">
      <c r="A87" s="5" t="s">
        <v>5336</v>
      </c>
      <c r="B87" s="70">
        <v>605</v>
      </c>
      <c r="C87" s="70">
        <v>815</v>
      </c>
    </row>
    <row r="88" spans="1:3" x14ac:dyDescent="0.2">
      <c r="A88" s="5" t="s">
        <v>5335</v>
      </c>
      <c r="B88" s="70">
        <v>9915</v>
      </c>
      <c r="C88" s="70">
        <v>14180</v>
      </c>
    </row>
    <row r="89" spans="1:3" x14ac:dyDescent="0.2">
      <c r="A89" s="5" t="s">
        <v>5334</v>
      </c>
      <c r="B89" s="70">
        <v>705</v>
      </c>
      <c r="C89" s="70">
        <v>975</v>
      </c>
    </row>
    <row r="90" spans="1:3" x14ac:dyDescent="0.2">
      <c r="A90" s="5" t="s">
        <v>5333</v>
      </c>
      <c r="B90" s="70">
        <v>620</v>
      </c>
      <c r="C90" s="70">
        <v>770</v>
      </c>
    </row>
    <row r="91" spans="1:3" x14ac:dyDescent="0.2">
      <c r="A91" s="5" t="s">
        <v>5332</v>
      </c>
      <c r="B91" s="70">
        <v>840</v>
      </c>
      <c r="C91" s="70">
        <v>1040</v>
      </c>
    </row>
    <row r="92" spans="1:3" x14ac:dyDescent="0.2">
      <c r="A92" s="5" t="s">
        <v>5331</v>
      </c>
      <c r="B92" s="70">
        <v>9525</v>
      </c>
      <c r="C92" s="70">
        <v>15145</v>
      </c>
    </row>
    <row r="93" spans="1:3" x14ac:dyDescent="0.2">
      <c r="A93" s="5" t="s">
        <v>5330</v>
      </c>
      <c r="B93" s="70">
        <v>165</v>
      </c>
      <c r="C93" s="70">
        <v>230</v>
      </c>
    </row>
    <row r="94" spans="1:3" x14ac:dyDescent="0.2">
      <c r="A94" s="5" t="s">
        <v>5329</v>
      </c>
      <c r="B94" s="70">
        <v>745</v>
      </c>
      <c r="C94" s="70">
        <v>1110</v>
      </c>
    </row>
    <row r="95" spans="1:3" x14ac:dyDescent="0.2">
      <c r="A95" s="5" t="s">
        <v>5328</v>
      </c>
      <c r="B95" s="70">
        <v>6550</v>
      </c>
      <c r="C95" s="70">
        <v>8055</v>
      </c>
    </row>
    <row r="96" spans="1:3" x14ac:dyDescent="0.2">
      <c r="A96" s="5" t="s">
        <v>5327</v>
      </c>
      <c r="B96" s="70">
        <v>3320</v>
      </c>
      <c r="C96" s="70">
        <v>4450</v>
      </c>
    </row>
    <row r="97" spans="1:3" x14ac:dyDescent="0.2">
      <c r="A97" s="5" t="s">
        <v>5326</v>
      </c>
      <c r="B97" s="70">
        <v>850</v>
      </c>
      <c r="C97" s="70">
        <v>1065</v>
      </c>
    </row>
    <row r="98" spans="1:3" x14ac:dyDescent="0.2">
      <c r="A98" s="5" t="s">
        <v>5325</v>
      </c>
      <c r="B98" s="70">
        <v>8690</v>
      </c>
      <c r="C98" s="70">
        <v>12950</v>
      </c>
    </row>
    <row r="99" spans="1:3" x14ac:dyDescent="0.2">
      <c r="A99" s="5" t="s">
        <v>5324</v>
      </c>
      <c r="B99" s="70">
        <v>345</v>
      </c>
      <c r="C99" s="70">
        <v>535</v>
      </c>
    </row>
    <row r="100" spans="1:3" x14ac:dyDescent="0.2">
      <c r="A100" s="5" t="s">
        <v>5323</v>
      </c>
      <c r="B100" s="70">
        <v>1195</v>
      </c>
      <c r="C100" s="70">
        <v>1710</v>
      </c>
    </row>
    <row r="101" spans="1:3" x14ac:dyDescent="0.2">
      <c r="A101" s="5" t="s">
        <v>5322</v>
      </c>
      <c r="B101" s="70">
        <v>5670</v>
      </c>
      <c r="C101" s="70">
        <v>8165</v>
      </c>
    </row>
    <row r="102" spans="1:3" x14ac:dyDescent="0.2">
      <c r="A102" s="5" t="s">
        <v>5321</v>
      </c>
      <c r="B102" s="70">
        <v>8335</v>
      </c>
      <c r="C102" s="70">
        <v>12335</v>
      </c>
    </row>
    <row r="103" spans="1:3" x14ac:dyDescent="0.2">
      <c r="A103" s="5" t="s">
        <v>4939</v>
      </c>
      <c r="B103" s="70">
        <v>305</v>
      </c>
      <c r="C103" s="70">
        <v>450</v>
      </c>
    </row>
    <row r="104" spans="1:3" x14ac:dyDescent="0.2">
      <c r="A104" s="5" t="s">
        <v>5320</v>
      </c>
      <c r="B104" s="70">
        <v>8615</v>
      </c>
      <c r="C104" s="70">
        <v>13440</v>
      </c>
    </row>
    <row r="105" spans="1:3" x14ac:dyDescent="0.2">
      <c r="A105" s="5" t="s">
        <v>5319</v>
      </c>
      <c r="B105" s="70">
        <v>4135</v>
      </c>
      <c r="C105" s="70">
        <v>6615</v>
      </c>
    </row>
    <row r="106" spans="1:3" x14ac:dyDescent="0.2">
      <c r="A106" s="5" t="s">
        <v>5318</v>
      </c>
      <c r="B106" s="70">
        <v>4325</v>
      </c>
      <c r="C106" s="70">
        <v>5840</v>
      </c>
    </row>
    <row r="107" spans="1:3" x14ac:dyDescent="0.2">
      <c r="A107" s="5" t="s">
        <v>5317</v>
      </c>
      <c r="B107" s="70">
        <v>1290</v>
      </c>
      <c r="C107" s="70">
        <v>1625</v>
      </c>
    </row>
    <row r="108" spans="1:3" x14ac:dyDescent="0.2">
      <c r="A108" s="5" t="s">
        <v>5316</v>
      </c>
      <c r="B108" s="70">
        <v>6735</v>
      </c>
      <c r="C108" s="70">
        <v>8215</v>
      </c>
    </row>
    <row r="109" spans="1:3" x14ac:dyDescent="0.2">
      <c r="A109" s="5" t="s">
        <v>5315</v>
      </c>
      <c r="B109" s="70">
        <v>775</v>
      </c>
      <c r="C109" s="70">
        <v>1130</v>
      </c>
    </row>
    <row r="110" spans="1:3" x14ac:dyDescent="0.2">
      <c r="A110" s="5" t="s">
        <v>5314</v>
      </c>
      <c r="B110" s="70">
        <v>455</v>
      </c>
      <c r="C110" s="70">
        <v>605</v>
      </c>
    </row>
    <row r="111" spans="1:3" x14ac:dyDescent="0.2">
      <c r="A111" s="5" t="s">
        <v>5313</v>
      </c>
      <c r="B111" s="70">
        <v>525</v>
      </c>
      <c r="C111" s="70">
        <v>745</v>
      </c>
    </row>
    <row r="112" spans="1:3" x14ac:dyDescent="0.2">
      <c r="A112" s="5" t="s">
        <v>5312</v>
      </c>
      <c r="B112" s="70">
        <v>300</v>
      </c>
      <c r="C112" s="70">
        <v>470</v>
      </c>
    </row>
    <row r="113" spans="1:3" x14ac:dyDescent="0.2">
      <c r="A113" s="5" t="s">
        <v>5311</v>
      </c>
      <c r="B113" s="70">
        <v>8735</v>
      </c>
      <c r="C113" s="70">
        <v>11965</v>
      </c>
    </row>
    <row r="114" spans="1:3" x14ac:dyDescent="0.2">
      <c r="A114" s="5" t="s">
        <v>5310</v>
      </c>
      <c r="B114" s="70">
        <v>9740</v>
      </c>
      <c r="C114" s="70">
        <v>14025</v>
      </c>
    </row>
    <row r="115" spans="1:3" x14ac:dyDescent="0.2">
      <c r="A115" s="5" t="s">
        <v>5309</v>
      </c>
      <c r="B115" s="70">
        <v>6060</v>
      </c>
      <c r="C115" s="70">
        <v>9695</v>
      </c>
    </row>
    <row r="116" spans="1:3" x14ac:dyDescent="0.2">
      <c r="A116" s="5" t="s">
        <v>5308</v>
      </c>
      <c r="B116" s="70">
        <v>775</v>
      </c>
      <c r="C116" s="70">
        <v>945</v>
      </c>
    </row>
    <row r="117" spans="1:3" x14ac:dyDescent="0.2">
      <c r="A117" s="5" t="s">
        <v>5307</v>
      </c>
      <c r="B117" s="70">
        <v>975</v>
      </c>
      <c r="C117" s="70">
        <v>1395</v>
      </c>
    </row>
    <row r="118" spans="1:3" x14ac:dyDescent="0.2">
      <c r="A118" s="5" t="s">
        <v>5306</v>
      </c>
      <c r="B118" s="70">
        <v>525</v>
      </c>
      <c r="C118" s="70">
        <v>755</v>
      </c>
    </row>
    <row r="119" spans="1:3" x14ac:dyDescent="0.2">
      <c r="A119" s="5" t="s">
        <v>5305</v>
      </c>
      <c r="B119" s="70">
        <v>790</v>
      </c>
      <c r="C119" s="70">
        <v>1155</v>
      </c>
    </row>
    <row r="120" spans="1:3" x14ac:dyDescent="0.2">
      <c r="A120" s="5" t="s">
        <v>5304</v>
      </c>
      <c r="B120" s="70">
        <v>640</v>
      </c>
      <c r="C120" s="70">
        <v>1000</v>
      </c>
    </row>
    <row r="121" spans="1:3" x14ac:dyDescent="0.2">
      <c r="A121" s="5" t="s">
        <v>5303</v>
      </c>
      <c r="B121" s="70">
        <v>2910</v>
      </c>
      <c r="C121" s="70">
        <v>4130</v>
      </c>
    </row>
    <row r="122" spans="1:3" x14ac:dyDescent="0.2">
      <c r="A122" s="5" t="s">
        <v>5302</v>
      </c>
      <c r="B122" s="70">
        <v>7600</v>
      </c>
      <c r="C122" s="70">
        <v>10640</v>
      </c>
    </row>
    <row r="123" spans="1:3" x14ac:dyDescent="0.2">
      <c r="A123" s="5" t="s">
        <v>5301</v>
      </c>
      <c r="B123" s="70">
        <v>390</v>
      </c>
      <c r="C123" s="70">
        <v>575</v>
      </c>
    </row>
    <row r="124" spans="1:3" x14ac:dyDescent="0.2">
      <c r="A124" s="5" t="s">
        <v>5300</v>
      </c>
      <c r="B124" s="70">
        <v>9750</v>
      </c>
      <c r="C124" s="70">
        <v>14430</v>
      </c>
    </row>
    <row r="125" spans="1:3" x14ac:dyDescent="0.2">
      <c r="A125" s="5" t="s">
        <v>5031</v>
      </c>
      <c r="B125" s="70">
        <v>130</v>
      </c>
      <c r="C125" s="70">
        <v>180</v>
      </c>
    </row>
    <row r="126" spans="1:3" x14ac:dyDescent="0.2">
      <c r="A126" s="5" t="s">
        <v>5299</v>
      </c>
      <c r="B126" s="70">
        <v>740</v>
      </c>
      <c r="C126" s="70">
        <v>1000</v>
      </c>
    </row>
    <row r="127" spans="1:3" x14ac:dyDescent="0.2">
      <c r="A127" s="5" t="s">
        <v>5298</v>
      </c>
      <c r="B127" s="70">
        <v>125</v>
      </c>
      <c r="C127" s="70">
        <v>175</v>
      </c>
    </row>
    <row r="128" spans="1:3" x14ac:dyDescent="0.2">
      <c r="A128" s="5" t="s">
        <v>5297</v>
      </c>
      <c r="B128" s="70">
        <v>4290</v>
      </c>
      <c r="C128" s="70">
        <v>5405</v>
      </c>
    </row>
    <row r="129" spans="1:3" x14ac:dyDescent="0.2">
      <c r="A129" s="5" t="s">
        <v>5296</v>
      </c>
      <c r="B129" s="70">
        <v>6460</v>
      </c>
      <c r="C129" s="70">
        <v>7750</v>
      </c>
    </row>
    <row r="130" spans="1:3" x14ac:dyDescent="0.2">
      <c r="A130" s="5" t="s">
        <v>5295</v>
      </c>
      <c r="B130" s="70">
        <v>270</v>
      </c>
      <c r="C130" s="70">
        <v>350</v>
      </c>
    </row>
    <row r="131" spans="1:3" x14ac:dyDescent="0.2">
      <c r="A131" s="5" t="s">
        <v>5294</v>
      </c>
      <c r="B131" s="70">
        <v>575</v>
      </c>
      <c r="C131" s="70">
        <v>695</v>
      </c>
    </row>
    <row r="132" spans="1:3" x14ac:dyDescent="0.2">
      <c r="A132" s="5" t="s">
        <v>5293</v>
      </c>
      <c r="B132" s="70">
        <v>4585</v>
      </c>
      <c r="C132" s="70">
        <v>7155</v>
      </c>
    </row>
    <row r="133" spans="1:3" x14ac:dyDescent="0.2">
      <c r="A133" s="5" t="s">
        <v>5292</v>
      </c>
      <c r="B133" s="70">
        <v>8950</v>
      </c>
      <c r="C133" s="70">
        <v>10830</v>
      </c>
    </row>
    <row r="134" spans="1:3" x14ac:dyDescent="0.2">
      <c r="A134" s="5" t="s">
        <v>5291</v>
      </c>
      <c r="B134" s="70">
        <v>7840</v>
      </c>
      <c r="C134" s="70">
        <v>11680</v>
      </c>
    </row>
    <row r="135" spans="1:3" x14ac:dyDescent="0.2">
      <c r="A135" s="5" t="s">
        <v>5290</v>
      </c>
      <c r="B135" s="70">
        <v>415</v>
      </c>
      <c r="C135" s="70">
        <v>575</v>
      </c>
    </row>
    <row r="136" spans="1:3" x14ac:dyDescent="0.2">
      <c r="A136" s="5" t="s">
        <v>5289</v>
      </c>
      <c r="B136" s="70">
        <v>465</v>
      </c>
      <c r="C136" s="70">
        <v>600</v>
      </c>
    </row>
    <row r="137" spans="1:3" x14ac:dyDescent="0.2">
      <c r="A137" s="5" t="s">
        <v>5288</v>
      </c>
      <c r="B137" s="70">
        <v>4775</v>
      </c>
      <c r="C137" s="70">
        <v>7545</v>
      </c>
    </row>
    <row r="138" spans="1:3" x14ac:dyDescent="0.2">
      <c r="A138" s="5" t="s">
        <v>5287</v>
      </c>
      <c r="B138" s="70">
        <v>350</v>
      </c>
      <c r="C138" s="70">
        <v>560</v>
      </c>
    </row>
    <row r="139" spans="1:3" x14ac:dyDescent="0.2">
      <c r="A139" s="5" t="s">
        <v>5286</v>
      </c>
      <c r="B139" s="70">
        <v>605</v>
      </c>
      <c r="C139" s="70">
        <v>800</v>
      </c>
    </row>
    <row r="140" spans="1:3" x14ac:dyDescent="0.2">
      <c r="A140" s="5" t="s">
        <v>5285</v>
      </c>
      <c r="B140" s="70">
        <v>3365</v>
      </c>
      <c r="C140" s="70">
        <v>4575</v>
      </c>
    </row>
    <row r="141" spans="1:3" x14ac:dyDescent="0.2">
      <c r="A141" s="5" t="s">
        <v>5284</v>
      </c>
      <c r="B141" s="70">
        <v>3360</v>
      </c>
      <c r="C141" s="70">
        <v>4605</v>
      </c>
    </row>
    <row r="142" spans="1:3" x14ac:dyDescent="0.2">
      <c r="A142" s="5" t="s">
        <v>5283</v>
      </c>
      <c r="B142" s="70">
        <v>550</v>
      </c>
      <c r="C142" s="70">
        <v>700</v>
      </c>
    </row>
    <row r="143" spans="1:3" x14ac:dyDescent="0.2">
      <c r="A143" s="5" t="s">
        <v>5282</v>
      </c>
      <c r="B143" s="70">
        <v>410</v>
      </c>
      <c r="C143" s="70">
        <v>515</v>
      </c>
    </row>
    <row r="144" spans="1:3" x14ac:dyDescent="0.2">
      <c r="A144" s="5" t="s">
        <v>5281</v>
      </c>
      <c r="B144" s="70">
        <v>3525</v>
      </c>
      <c r="C144" s="70">
        <v>4830</v>
      </c>
    </row>
    <row r="145" spans="1:3" x14ac:dyDescent="0.2">
      <c r="A145" s="5" t="s">
        <v>5280</v>
      </c>
      <c r="B145" s="70">
        <v>4335</v>
      </c>
      <c r="C145" s="70">
        <v>6025</v>
      </c>
    </row>
    <row r="146" spans="1:3" x14ac:dyDescent="0.2">
      <c r="A146" s="5" t="s">
        <v>5279</v>
      </c>
      <c r="B146" s="70">
        <v>9785</v>
      </c>
      <c r="C146" s="70">
        <v>12720</v>
      </c>
    </row>
    <row r="147" spans="1:3" x14ac:dyDescent="0.2">
      <c r="A147" s="5" t="s">
        <v>5278</v>
      </c>
      <c r="B147" s="70">
        <v>4550</v>
      </c>
      <c r="C147" s="70">
        <v>6370</v>
      </c>
    </row>
    <row r="148" spans="1:3" x14ac:dyDescent="0.2">
      <c r="A148" s="5" t="s">
        <v>5277</v>
      </c>
      <c r="B148" s="70">
        <v>6355</v>
      </c>
      <c r="C148" s="70">
        <v>7625</v>
      </c>
    </row>
    <row r="149" spans="1:3" x14ac:dyDescent="0.2">
      <c r="A149" s="5" t="s">
        <v>5276</v>
      </c>
      <c r="B149" s="70">
        <v>505</v>
      </c>
      <c r="C149" s="70">
        <v>645</v>
      </c>
    </row>
    <row r="150" spans="1:3" x14ac:dyDescent="0.2">
      <c r="A150" s="5" t="s">
        <v>5275</v>
      </c>
      <c r="B150" s="70">
        <v>255</v>
      </c>
      <c r="C150" s="70">
        <v>340</v>
      </c>
    </row>
    <row r="151" spans="1:3" x14ac:dyDescent="0.2">
      <c r="A151" s="5" t="s">
        <v>5274</v>
      </c>
      <c r="B151" s="70">
        <v>2260</v>
      </c>
      <c r="C151" s="70">
        <v>2895</v>
      </c>
    </row>
    <row r="152" spans="1:3" x14ac:dyDescent="0.2">
      <c r="A152" s="5" t="s">
        <v>5273</v>
      </c>
      <c r="B152" s="70">
        <v>655</v>
      </c>
      <c r="C152" s="70">
        <v>985</v>
      </c>
    </row>
    <row r="153" spans="1:3" x14ac:dyDescent="0.2">
      <c r="A153" s="5" t="s">
        <v>5272</v>
      </c>
      <c r="B153" s="70">
        <v>9405</v>
      </c>
      <c r="C153" s="70">
        <v>14580</v>
      </c>
    </row>
    <row r="154" spans="1:3" x14ac:dyDescent="0.2">
      <c r="A154" s="5" t="s">
        <v>5271</v>
      </c>
      <c r="B154" s="70">
        <v>980</v>
      </c>
      <c r="C154" s="70">
        <v>1175</v>
      </c>
    </row>
    <row r="155" spans="1:3" x14ac:dyDescent="0.2">
      <c r="A155" s="5" t="s">
        <v>5270</v>
      </c>
      <c r="B155" s="70">
        <v>215</v>
      </c>
      <c r="C155" s="70">
        <v>335</v>
      </c>
    </row>
    <row r="156" spans="1:3" x14ac:dyDescent="0.2">
      <c r="A156" s="5" t="s">
        <v>5269</v>
      </c>
      <c r="B156" s="70">
        <v>815</v>
      </c>
      <c r="C156" s="70">
        <v>1025</v>
      </c>
    </row>
    <row r="157" spans="1:3" x14ac:dyDescent="0.2">
      <c r="A157" s="5" t="s">
        <v>5230</v>
      </c>
      <c r="B157" s="70">
        <v>4785</v>
      </c>
      <c r="C157" s="70">
        <v>7560</v>
      </c>
    </row>
    <row r="158" spans="1:3" x14ac:dyDescent="0.2">
      <c r="A158" s="5" t="s">
        <v>5268</v>
      </c>
      <c r="B158" s="70">
        <v>2370</v>
      </c>
      <c r="C158" s="70">
        <v>3295</v>
      </c>
    </row>
    <row r="159" spans="1:3" x14ac:dyDescent="0.2">
      <c r="A159" s="5" t="s">
        <v>5267</v>
      </c>
      <c r="B159" s="70">
        <v>455</v>
      </c>
      <c r="C159" s="70">
        <v>560</v>
      </c>
    </row>
    <row r="160" spans="1:3" x14ac:dyDescent="0.2">
      <c r="A160" s="5" t="s">
        <v>5266</v>
      </c>
      <c r="B160" s="70">
        <v>3825</v>
      </c>
      <c r="C160" s="70">
        <v>5930</v>
      </c>
    </row>
    <row r="161" spans="1:3" x14ac:dyDescent="0.2">
      <c r="A161" s="5" t="s">
        <v>5265</v>
      </c>
      <c r="B161" s="70">
        <v>735</v>
      </c>
      <c r="C161" s="70">
        <v>1115</v>
      </c>
    </row>
    <row r="162" spans="1:3" x14ac:dyDescent="0.2">
      <c r="A162" s="5" t="s">
        <v>5264</v>
      </c>
      <c r="B162" s="70">
        <v>9560</v>
      </c>
      <c r="C162" s="70">
        <v>14340</v>
      </c>
    </row>
    <row r="163" spans="1:3" x14ac:dyDescent="0.2">
      <c r="A163" s="5" t="s">
        <v>5263</v>
      </c>
      <c r="B163" s="70">
        <v>9165</v>
      </c>
      <c r="C163" s="70">
        <v>11000</v>
      </c>
    </row>
    <row r="164" spans="1:3" x14ac:dyDescent="0.2">
      <c r="A164" s="5" t="s">
        <v>5262</v>
      </c>
      <c r="B164" s="70">
        <v>945</v>
      </c>
      <c r="C164" s="70">
        <v>1475</v>
      </c>
    </row>
    <row r="165" spans="1:3" x14ac:dyDescent="0.2">
      <c r="A165" s="5" t="s">
        <v>5261</v>
      </c>
      <c r="B165" s="70">
        <v>360</v>
      </c>
      <c r="C165" s="70">
        <v>520</v>
      </c>
    </row>
    <row r="166" spans="1:3" x14ac:dyDescent="0.2">
      <c r="A166" s="5" t="s">
        <v>5260</v>
      </c>
      <c r="B166" s="70">
        <v>145</v>
      </c>
      <c r="C166" s="70">
        <v>195</v>
      </c>
    </row>
    <row r="167" spans="1:3" x14ac:dyDescent="0.2">
      <c r="A167" s="5" t="s">
        <v>5259</v>
      </c>
      <c r="B167" s="70">
        <v>880</v>
      </c>
      <c r="C167" s="70">
        <v>1160</v>
      </c>
    </row>
    <row r="168" spans="1:3" x14ac:dyDescent="0.2">
      <c r="A168" s="5" t="s">
        <v>5258</v>
      </c>
      <c r="B168" s="70">
        <v>735</v>
      </c>
      <c r="C168" s="70">
        <v>1005</v>
      </c>
    </row>
    <row r="169" spans="1:3" x14ac:dyDescent="0.2">
      <c r="A169" s="5" t="s">
        <v>5257</v>
      </c>
      <c r="B169" s="70">
        <v>7065</v>
      </c>
      <c r="C169" s="70">
        <v>8975</v>
      </c>
    </row>
    <row r="170" spans="1:3" x14ac:dyDescent="0.2">
      <c r="A170" s="5" t="s">
        <v>5256</v>
      </c>
      <c r="B170" s="70">
        <v>150</v>
      </c>
      <c r="C170" s="70">
        <v>235</v>
      </c>
    </row>
    <row r="171" spans="1:3" x14ac:dyDescent="0.2">
      <c r="A171" s="5" t="s">
        <v>5255</v>
      </c>
      <c r="B171" s="70">
        <v>4725</v>
      </c>
      <c r="C171" s="70">
        <v>6425</v>
      </c>
    </row>
    <row r="172" spans="1:3" x14ac:dyDescent="0.2">
      <c r="A172" s="5" t="s">
        <v>5254</v>
      </c>
      <c r="B172" s="70">
        <v>675</v>
      </c>
      <c r="C172" s="70">
        <v>825</v>
      </c>
    </row>
    <row r="173" spans="1:3" x14ac:dyDescent="0.2">
      <c r="A173" s="5" t="s">
        <v>5253</v>
      </c>
      <c r="B173" s="70">
        <v>8435</v>
      </c>
      <c r="C173" s="70">
        <v>10205</v>
      </c>
    </row>
    <row r="174" spans="1:3" x14ac:dyDescent="0.2">
      <c r="A174" s="5" t="s">
        <v>5252</v>
      </c>
      <c r="B174" s="70">
        <v>9980</v>
      </c>
      <c r="C174" s="70">
        <v>14370</v>
      </c>
    </row>
    <row r="175" spans="1:3" x14ac:dyDescent="0.2">
      <c r="A175" s="5" t="s">
        <v>5251</v>
      </c>
      <c r="B175" s="70">
        <v>585</v>
      </c>
      <c r="C175" s="70">
        <v>835</v>
      </c>
    </row>
    <row r="176" spans="1:3" x14ac:dyDescent="0.2">
      <c r="A176" s="5" t="s">
        <v>5250</v>
      </c>
      <c r="B176" s="70">
        <v>265</v>
      </c>
      <c r="C176" s="70">
        <v>380</v>
      </c>
    </row>
    <row r="177" spans="1:3" x14ac:dyDescent="0.2">
      <c r="A177" s="5" t="s">
        <v>5249</v>
      </c>
      <c r="B177" s="70">
        <v>695</v>
      </c>
      <c r="C177" s="70">
        <v>1030</v>
      </c>
    </row>
    <row r="178" spans="1:3" x14ac:dyDescent="0.2">
      <c r="A178" s="5" t="s">
        <v>5248</v>
      </c>
      <c r="B178" s="70">
        <v>295</v>
      </c>
      <c r="C178" s="70">
        <v>470</v>
      </c>
    </row>
    <row r="179" spans="1:3" x14ac:dyDescent="0.2">
      <c r="A179" s="5" t="s">
        <v>5247</v>
      </c>
      <c r="B179" s="70">
        <v>6805</v>
      </c>
      <c r="C179" s="70">
        <v>8440</v>
      </c>
    </row>
    <row r="180" spans="1:3" x14ac:dyDescent="0.2">
      <c r="A180" s="5" t="s">
        <v>5246</v>
      </c>
      <c r="B180" s="70">
        <v>2095</v>
      </c>
      <c r="C180" s="70">
        <v>3015</v>
      </c>
    </row>
    <row r="181" spans="1:3" x14ac:dyDescent="0.2">
      <c r="A181" s="5" t="s">
        <v>5245</v>
      </c>
      <c r="B181" s="70">
        <v>615</v>
      </c>
      <c r="C181" s="70">
        <v>820</v>
      </c>
    </row>
    <row r="182" spans="1:3" x14ac:dyDescent="0.2">
      <c r="A182" s="5" t="s">
        <v>5244</v>
      </c>
      <c r="B182" s="70">
        <v>785</v>
      </c>
      <c r="C182" s="70">
        <v>1210</v>
      </c>
    </row>
    <row r="183" spans="1:3" x14ac:dyDescent="0.2">
      <c r="A183" s="5" t="s">
        <v>5243</v>
      </c>
      <c r="B183" s="70">
        <v>720</v>
      </c>
      <c r="C183" s="70">
        <v>1030</v>
      </c>
    </row>
    <row r="184" spans="1:3" x14ac:dyDescent="0.2">
      <c r="A184" s="5" t="s">
        <v>5242</v>
      </c>
      <c r="B184" s="70">
        <v>4500</v>
      </c>
      <c r="C184" s="70">
        <v>6120</v>
      </c>
    </row>
    <row r="185" spans="1:3" x14ac:dyDescent="0.2">
      <c r="A185" s="5" t="s">
        <v>5241</v>
      </c>
      <c r="B185" s="70">
        <v>745</v>
      </c>
      <c r="C185" s="70">
        <v>900</v>
      </c>
    </row>
    <row r="186" spans="1:3" x14ac:dyDescent="0.2">
      <c r="A186" s="5" t="s">
        <v>5240</v>
      </c>
      <c r="B186" s="70">
        <v>3435</v>
      </c>
      <c r="C186" s="70">
        <v>4360</v>
      </c>
    </row>
    <row r="187" spans="1:3" x14ac:dyDescent="0.2">
      <c r="A187" s="5" t="s">
        <v>5239</v>
      </c>
      <c r="B187" s="70">
        <v>7025</v>
      </c>
      <c r="C187" s="70">
        <v>8570</v>
      </c>
    </row>
    <row r="188" spans="1:3" x14ac:dyDescent="0.2">
      <c r="A188" s="5" t="s">
        <v>5238</v>
      </c>
      <c r="B188" s="70">
        <v>9720</v>
      </c>
      <c r="C188" s="70">
        <v>15360</v>
      </c>
    </row>
    <row r="189" spans="1:3" x14ac:dyDescent="0.2">
      <c r="A189" s="5" t="s">
        <v>5237</v>
      </c>
      <c r="B189" s="70">
        <v>4205</v>
      </c>
      <c r="C189" s="70">
        <v>5045</v>
      </c>
    </row>
    <row r="190" spans="1:3" x14ac:dyDescent="0.2">
      <c r="A190" s="5" t="s">
        <v>5236</v>
      </c>
      <c r="B190" s="70">
        <v>175</v>
      </c>
      <c r="C190" s="70">
        <v>270</v>
      </c>
    </row>
    <row r="191" spans="1:3" x14ac:dyDescent="0.2">
      <c r="A191" s="5" t="s">
        <v>5235</v>
      </c>
      <c r="B191" s="70">
        <v>285</v>
      </c>
      <c r="C191" s="70">
        <v>440</v>
      </c>
    </row>
    <row r="192" spans="1:3" x14ac:dyDescent="0.2">
      <c r="A192" s="5" t="s">
        <v>5234</v>
      </c>
      <c r="B192" s="70">
        <v>5160</v>
      </c>
      <c r="C192" s="70">
        <v>6760</v>
      </c>
    </row>
    <row r="193" spans="1:3" x14ac:dyDescent="0.2">
      <c r="A193" s="5" t="s">
        <v>5233</v>
      </c>
      <c r="B193" s="70">
        <v>285</v>
      </c>
      <c r="C193" s="70">
        <v>455</v>
      </c>
    </row>
    <row r="194" spans="1:3" x14ac:dyDescent="0.2">
      <c r="A194" s="5" t="s">
        <v>5232</v>
      </c>
      <c r="B194" s="70">
        <v>3115</v>
      </c>
      <c r="C194" s="70">
        <v>4300</v>
      </c>
    </row>
    <row r="195" spans="1:3" x14ac:dyDescent="0.2">
      <c r="A195" s="5" t="s">
        <v>5231</v>
      </c>
      <c r="B195" s="70">
        <v>755</v>
      </c>
      <c r="C195" s="70">
        <v>1010</v>
      </c>
    </row>
    <row r="196" spans="1:3" x14ac:dyDescent="0.2">
      <c r="A196" s="5" t="s">
        <v>5230</v>
      </c>
      <c r="B196" s="70">
        <v>980</v>
      </c>
      <c r="C196" s="70">
        <v>1350</v>
      </c>
    </row>
    <row r="197" spans="1:3" x14ac:dyDescent="0.2">
      <c r="A197" s="5" t="s">
        <v>5229</v>
      </c>
      <c r="B197" s="70">
        <v>7670</v>
      </c>
      <c r="C197" s="70">
        <v>9205</v>
      </c>
    </row>
    <row r="198" spans="1:3" x14ac:dyDescent="0.2">
      <c r="A198" s="5" t="s">
        <v>5228</v>
      </c>
      <c r="B198" s="70">
        <v>8700</v>
      </c>
      <c r="C198" s="70">
        <v>11135</v>
      </c>
    </row>
    <row r="199" spans="1:3" x14ac:dyDescent="0.2">
      <c r="A199" s="5" t="s">
        <v>5227</v>
      </c>
      <c r="B199" s="70">
        <v>6725</v>
      </c>
      <c r="C199" s="70">
        <v>9010</v>
      </c>
    </row>
    <row r="200" spans="1:3" x14ac:dyDescent="0.2">
      <c r="A200" s="5" t="s">
        <v>5226</v>
      </c>
      <c r="B200" s="70">
        <v>1490</v>
      </c>
      <c r="C200" s="70">
        <v>2250</v>
      </c>
    </row>
    <row r="201" spans="1:3" x14ac:dyDescent="0.2">
      <c r="A201" s="5" t="s">
        <v>5225</v>
      </c>
      <c r="B201" s="70">
        <v>6835</v>
      </c>
      <c r="C201" s="70">
        <v>8885</v>
      </c>
    </row>
    <row r="202" spans="1:3" x14ac:dyDescent="0.2">
      <c r="A202" s="5" t="s">
        <v>5224</v>
      </c>
      <c r="B202" s="70">
        <v>400</v>
      </c>
      <c r="C202" s="70">
        <v>530</v>
      </c>
    </row>
    <row r="203" spans="1:3" x14ac:dyDescent="0.2">
      <c r="A203" s="5" t="s">
        <v>5223</v>
      </c>
      <c r="B203" s="70">
        <v>325</v>
      </c>
      <c r="C203" s="70">
        <v>495</v>
      </c>
    </row>
    <row r="204" spans="1:3" x14ac:dyDescent="0.2">
      <c r="A204" s="5" t="s">
        <v>5222</v>
      </c>
      <c r="B204" s="70">
        <v>485</v>
      </c>
      <c r="C204" s="70">
        <v>710</v>
      </c>
    </row>
    <row r="205" spans="1:3" x14ac:dyDescent="0.2">
      <c r="A205" s="5" t="s">
        <v>5221</v>
      </c>
      <c r="B205" s="70">
        <v>895</v>
      </c>
      <c r="C205" s="70">
        <v>1290</v>
      </c>
    </row>
    <row r="206" spans="1:3" x14ac:dyDescent="0.2">
      <c r="A206" s="5" t="s">
        <v>5220</v>
      </c>
      <c r="B206" s="70">
        <v>685</v>
      </c>
      <c r="C206" s="70">
        <v>925</v>
      </c>
    </row>
    <row r="207" spans="1:3" x14ac:dyDescent="0.2">
      <c r="A207" s="5" t="s">
        <v>5219</v>
      </c>
      <c r="B207" s="70">
        <v>500</v>
      </c>
      <c r="C207" s="70">
        <v>665</v>
      </c>
    </row>
    <row r="208" spans="1:3" x14ac:dyDescent="0.2">
      <c r="A208" s="5" t="s">
        <v>5218</v>
      </c>
      <c r="B208" s="70">
        <v>3460</v>
      </c>
      <c r="C208" s="70">
        <v>5400</v>
      </c>
    </row>
    <row r="209" spans="1:3" x14ac:dyDescent="0.2">
      <c r="A209" s="5" t="s">
        <v>5217</v>
      </c>
      <c r="B209" s="70">
        <v>7675</v>
      </c>
      <c r="C209" s="70">
        <v>9210</v>
      </c>
    </row>
    <row r="210" spans="1:3" x14ac:dyDescent="0.2">
      <c r="A210" s="5" t="s">
        <v>5216</v>
      </c>
      <c r="B210" s="70">
        <v>765</v>
      </c>
      <c r="C210" s="70">
        <v>1170</v>
      </c>
    </row>
    <row r="211" spans="1:3" x14ac:dyDescent="0.2">
      <c r="A211" s="5" t="s">
        <v>5215</v>
      </c>
      <c r="B211" s="70">
        <v>160</v>
      </c>
      <c r="C211" s="70">
        <v>255</v>
      </c>
    </row>
    <row r="212" spans="1:3" x14ac:dyDescent="0.2">
      <c r="A212" s="5" t="s">
        <v>5214</v>
      </c>
      <c r="B212" s="70">
        <v>970</v>
      </c>
      <c r="C212" s="70">
        <v>1260</v>
      </c>
    </row>
    <row r="213" spans="1:3" x14ac:dyDescent="0.2">
      <c r="A213" s="5" t="s">
        <v>5213</v>
      </c>
      <c r="B213" s="70">
        <v>6175</v>
      </c>
      <c r="C213" s="70">
        <v>9265</v>
      </c>
    </row>
    <row r="214" spans="1:3" x14ac:dyDescent="0.2">
      <c r="A214" s="5" t="s">
        <v>5212</v>
      </c>
      <c r="B214" s="70">
        <v>355</v>
      </c>
      <c r="C214" s="70">
        <v>495</v>
      </c>
    </row>
    <row r="215" spans="1:3" x14ac:dyDescent="0.2">
      <c r="A215" s="5" t="s">
        <v>5211</v>
      </c>
      <c r="B215" s="70">
        <v>9715</v>
      </c>
      <c r="C215" s="70">
        <v>11950</v>
      </c>
    </row>
    <row r="216" spans="1:3" x14ac:dyDescent="0.2">
      <c r="A216" s="5" t="s">
        <v>5210</v>
      </c>
      <c r="B216" s="70">
        <v>550</v>
      </c>
      <c r="C216" s="70">
        <v>830</v>
      </c>
    </row>
    <row r="217" spans="1:3" x14ac:dyDescent="0.2">
      <c r="A217" s="5" t="s">
        <v>5209</v>
      </c>
      <c r="B217" s="70">
        <v>5690</v>
      </c>
      <c r="C217" s="70">
        <v>7625</v>
      </c>
    </row>
    <row r="218" spans="1:3" x14ac:dyDescent="0.2">
      <c r="A218" s="5" t="s">
        <v>5208</v>
      </c>
      <c r="B218" s="70">
        <v>3090</v>
      </c>
      <c r="C218" s="70">
        <v>4510</v>
      </c>
    </row>
    <row r="219" spans="1:3" x14ac:dyDescent="0.2">
      <c r="A219" s="5" t="s">
        <v>5207</v>
      </c>
      <c r="B219" s="70">
        <v>2780</v>
      </c>
      <c r="C219" s="70">
        <v>3755</v>
      </c>
    </row>
    <row r="220" spans="1:3" x14ac:dyDescent="0.2">
      <c r="A220" s="5" t="s">
        <v>5206</v>
      </c>
      <c r="B220" s="70">
        <v>4540</v>
      </c>
      <c r="C220" s="70">
        <v>6945</v>
      </c>
    </row>
    <row r="221" spans="1:3" x14ac:dyDescent="0.2">
      <c r="A221" s="5" t="s">
        <v>5205</v>
      </c>
      <c r="B221" s="70">
        <v>485</v>
      </c>
      <c r="C221" s="70">
        <v>735</v>
      </c>
    </row>
    <row r="222" spans="1:3" x14ac:dyDescent="0.2">
      <c r="A222" s="5" t="s">
        <v>5204</v>
      </c>
      <c r="B222" s="70">
        <v>800</v>
      </c>
      <c r="C222" s="70">
        <v>1105</v>
      </c>
    </row>
    <row r="223" spans="1:3" x14ac:dyDescent="0.2">
      <c r="A223" s="5" t="s">
        <v>5203</v>
      </c>
      <c r="B223" s="70">
        <v>425</v>
      </c>
      <c r="C223" s="70">
        <v>610</v>
      </c>
    </row>
    <row r="224" spans="1:3" x14ac:dyDescent="0.2">
      <c r="A224" s="5" t="s">
        <v>5202</v>
      </c>
      <c r="B224" s="70">
        <v>600</v>
      </c>
      <c r="C224" s="70">
        <v>750</v>
      </c>
    </row>
    <row r="225" spans="1:3" x14ac:dyDescent="0.2">
      <c r="A225" s="5" t="s">
        <v>5201</v>
      </c>
      <c r="B225" s="70">
        <v>5515</v>
      </c>
      <c r="C225" s="70">
        <v>8385</v>
      </c>
    </row>
    <row r="226" spans="1:3" x14ac:dyDescent="0.2">
      <c r="A226" s="5" t="s">
        <v>5200</v>
      </c>
      <c r="B226" s="70">
        <v>4820</v>
      </c>
      <c r="C226" s="70">
        <v>6265</v>
      </c>
    </row>
    <row r="227" spans="1:3" x14ac:dyDescent="0.2">
      <c r="A227" s="5" t="s">
        <v>3869</v>
      </c>
      <c r="B227" s="70">
        <v>960</v>
      </c>
      <c r="C227" s="70">
        <v>1410</v>
      </c>
    </row>
    <row r="228" spans="1:3" x14ac:dyDescent="0.2">
      <c r="A228" s="5" t="s">
        <v>5199</v>
      </c>
      <c r="B228" s="70">
        <v>9405</v>
      </c>
      <c r="C228" s="70">
        <v>13450</v>
      </c>
    </row>
    <row r="229" spans="1:3" x14ac:dyDescent="0.2">
      <c r="A229" s="5" t="s">
        <v>5198</v>
      </c>
      <c r="B229" s="70">
        <v>7275</v>
      </c>
      <c r="C229" s="70">
        <v>10330</v>
      </c>
    </row>
    <row r="230" spans="1:3" x14ac:dyDescent="0.2">
      <c r="A230" s="5" t="s">
        <v>5197</v>
      </c>
      <c r="B230" s="70">
        <v>1150</v>
      </c>
      <c r="C230" s="70">
        <v>1495</v>
      </c>
    </row>
    <row r="231" spans="1:3" x14ac:dyDescent="0.2">
      <c r="A231" s="5" t="s">
        <v>5196</v>
      </c>
      <c r="B231" s="70">
        <v>395</v>
      </c>
      <c r="C231" s="70">
        <v>550</v>
      </c>
    </row>
    <row r="232" spans="1:3" x14ac:dyDescent="0.2">
      <c r="A232" s="5" t="s">
        <v>5195</v>
      </c>
      <c r="B232" s="70">
        <v>875</v>
      </c>
      <c r="C232" s="70">
        <v>1350</v>
      </c>
    </row>
    <row r="233" spans="1:3" x14ac:dyDescent="0.2">
      <c r="A233" s="5" t="s">
        <v>5194</v>
      </c>
      <c r="B233" s="70">
        <v>175</v>
      </c>
      <c r="C233" s="70">
        <v>235</v>
      </c>
    </row>
    <row r="234" spans="1:3" x14ac:dyDescent="0.2">
      <c r="A234" s="5" t="s">
        <v>5193</v>
      </c>
      <c r="B234" s="70">
        <v>2715</v>
      </c>
      <c r="C234" s="70">
        <v>3910</v>
      </c>
    </row>
    <row r="235" spans="1:3" x14ac:dyDescent="0.2">
      <c r="A235" s="5" t="s">
        <v>5192</v>
      </c>
      <c r="B235" s="70">
        <v>2385</v>
      </c>
      <c r="C235" s="70">
        <v>3720</v>
      </c>
    </row>
    <row r="236" spans="1:3" x14ac:dyDescent="0.2">
      <c r="A236" s="5" t="s">
        <v>5191</v>
      </c>
      <c r="B236" s="70">
        <v>2335</v>
      </c>
      <c r="C236" s="70">
        <v>3385</v>
      </c>
    </row>
    <row r="237" spans="1:3" x14ac:dyDescent="0.2">
      <c r="A237" s="5" t="s">
        <v>5190</v>
      </c>
      <c r="B237" s="70">
        <v>8935</v>
      </c>
      <c r="C237" s="70">
        <v>13405</v>
      </c>
    </row>
    <row r="238" spans="1:3" x14ac:dyDescent="0.2">
      <c r="A238" s="5" t="s">
        <v>5189</v>
      </c>
      <c r="B238" s="70">
        <v>1515</v>
      </c>
      <c r="C238" s="70">
        <v>2290</v>
      </c>
    </row>
    <row r="239" spans="1:3" x14ac:dyDescent="0.2">
      <c r="A239" s="5" t="s">
        <v>5188</v>
      </c>
      <c r="B239" s="70">
        <v>1450</v>
      </c>
      <c r="C239" s="70">
        <v>2260</v>
      </c>
    </row>
    <row r="240" spans="1:3" x14ac:dyDescent="0.2">
      <c r="A240" s="5" t="s">
        <v>5187</v>
      </c>
      <c r="B240" s="70">
        <v>375</v>
      </c>
      <c r="C240" s="70">
        <v>545</v>
      </c>
    </row>
    <row r="241" spans="1:3" x14ac:dyDescent="0.2">
      <c r="A241" s="5" t="s">
        <v>5041</v>
      </c>
      <c r="B241" s="70">
        <v>3490</v>
      </c>
      <c r="C241" s="70">
        <v>5585</v>
      </c>
    </row>
    <row r="242" spans="1:3" x14ac:dyDescent="0.2">
      <c r="A242" s="5" t="s">
        <v>5186</v>
      </c>
      <c r="B242" s="70">
        <v>3735</v>
      </c>
      <c r="C242" s="70">
        <v>5975</v>
      </c>
    </row>
    <row r="243" spans="1:3" x14ac:dyDescent="0.2">
      <c r="A243" s="5" t="s">
        <v>5185</v>
      </c>
      <c r="B243" s="70">
        <v>895</v>
      </c>
      <c r="C243" s="70">
        <v>1200</v>
      </c>
    </row>
    <row r="244" spans="1:3" x14ac:dyDescent="0.2">
      <c r="A244" s="5" t="s">
        <v>5184</v>
      </c>
      <c r="B244" s="70">
        <v>3585</v>
      </c>
      <c r="C244" s="70">
        <v>4730</v>
      </c>
    </row>
    <row r="245" spans="1:3" x14ac:dyDescent="0.2">
      <c r="A245" s="5" t="s">
        <v>5183</v>
      </c>
      <c r="B245" s="70">
        <v>545</v>
      </c>
      <c r="C245" s="70">
        <v>665</v>
      </c>
    </row>
    <row r="246" spans="1:3" x14ac:dyDescent="0.2">
      <c r="A246" s="5" t="s">
        <v>5182</v>
      </c>
      <c r="B246" s="70">
        <v>570</v>
      </c>
      <c r="C246" s="70">
        <v>810</v>
      </c>
    </row>
    <row r="247" spans="1:3" x14ac:dyDescent="0.2">
      <c r="A247" s="5" t="s">
        <v>5181</v>
      </c>
      <c r="B247" s="70">
        <v>440</v>
      </c>
      <c r="C247" s="70">
        <v>605</v>
      </c>
    </row>
    <row r="248" spans="1:3" x14ac:dyDescent="0.2">
      <c r="A248" s="5" t="s">
        <v>5180</v>
      </c>
      <c r="B248" s="70">
        <v>4335</v>
      </c>
      <c r="C248" s="70">
        <v>6200</v>
      </c>
    </row>
    <row r="249" spans="1:3" x14ac:dyDescent="0.2">
      <c r="A249" s="5" t="s">
        <v>5179</v>
      </c>
      <c r="B249" s="70">
        <v>8640</v>
      </c>
      <c r="C249" s="70">
        <v>12355</v>
      </c>
    </row>
    <row r="250" spans="1:3" x14ac:dyDescent="0.2">
      <c r="A250" s="5" t="s">
        <v>5178</v>
      </c>
      <c r="B250" s="70">
        <v>480</v>
      </c>
      <c r="C250" s="70">
        <v>610</v>
      </c>
    </row>
    <row r="251" spans="1:3" x14ac:dyDescent="0.2">
      <c r="A251" s="5" t="s">
        <v>5177</v>
      </c>
      <c r="B251" s="70">
        <v>8225</v>
      </c>
      <c r="C251" s="70">
        <v>11105</v>
      </c>
    </row>
    <row r="252" spans="1:3" x14ac:dyDescent="0.2">
      <c r="A252" s="5" t="s">
        <v>5176</v>
      </c>
      <c r="B252" s="70">
        <v>4730</v>
      </c>
      <c r="C252" s="70">
        <v>6150</v>
      </c>
    </row>
    <row r="253" spans="1:3" x14ac:dyDescent="0.2">
      <c r="A253" s="5" t="s">
        <v>5175</v>
      </c>
      <c r="B253" s="70">
        <v>6370</v>
      </c>
      <c r="C253" s="70">
        <v>8980</v>
      </c>
    </row>
    <row r="254" spans="1:3" x14ac:dyDescent="0.2">
      <c r="A254" s="5" t="s">
        <v>5174</v>
      </c>
      <c r="B254" s="70">
        <v>3770</v>
      </c>
      <c r="C254" s="70">
        <v>5695</v>
      </c>
    </row>
    <row r="255" spans="1:3" x14ac:dyDescent="0.2">
      <c r="A255" s="5" t="s">
        <v>5173</v>
      </c>
      <c r="B255" s="70">
        <v>1380</v>
      </c>
      <c r="C255" s="70">
        <v>2155</v>
      </c>
    </row>
    <row r="256" spans="1:3" x14ac:dyDescent="0.2">
      <c r="A256" s="5" t="s">
        <v>5172</v>
      </c>
      <c r="B256" s="70">
        <v>120</v>
      </c>
      <c r="C256" s="70">
        <v>155</v>
      </c>
    </row>
    <row r="257" spans="1:3" x14ac:dyDescent="0.2">
      <c r="A257" s="5" t="s">
        <v>5171</v>
      </c>
      <c r="B257" s="70">
        <v>155</v>
      </c>
      <c r="C257" s="70">
        <v>190</v>
      </c>
    </row>
    <row r="258" spans="1:3" x14ac:dyDescent="0.2">
      <c r="A258" s="5" t="s">
        <v>5170</v>
      </c>
      <c r="B258" s="70">
        <v>895</v>
      </c>
      <c r="C258" s="70">
        <v>1120</v>
      </c>
    </row>
    <row r="259" spans="1:3" x14ac:dyDescent="0.2">
      <c r="A259" s="5" t="s">
        <v>5169</v>
      </c>
      <c r="B259" s="70">
        <v>470</v>
      </c>
      <c r="C259" s="70">
        <v>705</v>
      </c>
    </row>
    <row r="260" spans="1:3" x14ac:dyDescent="0.2">
      <c r="A260" s="5" t="s">
        <v>5168</v>
      </c>
      <c r="B260" s="70">
        <v>300</v>
      </c>
      <c r="C260" s="70">
        <v>405</v>
      </c>
    </row>
    <row r="261" spans="1:3" x14ac:dyDescent="0.2">
      <c r="A261" s="5" t="s">
        <v>5167</v>
      </c>
      <c r="B261" s="70">
        <v>435</v>
      </c>
      <c r="C261" s="70">
        <v>645</v>
      </c>
    </row>
    <row r="262" spans="1:3" x14ac:dyDescent="0.2">
      <c r="A262" s="5" t="s">
        <v>5166</v>
      </c>
      <c r="B262" s="70">
        <v>100</v>
      </c>
      <c r="C262" s="70">
        <v>130</v>
      </c>
    </row>
    <row r="263" spans="1:3" x14ac:dyDescent="0.2">
      <c r="A263" s="5" t="s">
        <v>5165</v>
      </c>
      <c r="B263" s="70">
        <v>960</v>
      </c>
      <c r="C263" s="70">
        <v>1460</v>
      </c>
    </row>
    <row r="264" spans="1:3" x14ac:dyDescent="0.2">
      <c r="A264" s="5" t="s">
        <v>5164</v>
      </c>
      <c r="B264" s="70">
        <v>5495</v>
      </c>
      <c r="C264" s="70">
        <v>7310</v>
      </c>
    </row>
    <row r="265" spans="1:3" x14ac:dyDescent="0.2">
      <c r="A265" s="5" t="s">
        <v>5163</v>
      </c>
      <c r="B265" s="70">
        <v>780</v>
      </c>
      <c r="C265" s="70">
        <v>1225</v>
      </c>
    </row>
    <row r="266" spans="1:3" x14ac:dyDescent="0.2">
      <c r="A266" s="5" t="s">
        <v>5162</v>
      </c>
      <c r="B266" s="70">
        <v>1945</v>
      </c>
      <c r="C266" s="70">
        <v>2490</v>
      </c>
    </row>
    <row r="267" spans="1:3" x14ac:dyDescent="0.2">
      <c r="A267" s="5" t="s">
        <v>5161</v>
      </c>
      <c r="B267" s="70">
        <v>760</v>
      </c>
      <c r="C267" s="70">
        <v>1170</v>
      </c>
    </row>
    <row r="268" spans="1:3" x14ac:dyDescent="0.2">
      <c r="A268" s="5" t="s">
        <v>5160</v>
      </c>
      <c r="B268" s="70">
        <v>845</v>
      </c>
      <c r="C268" s="70">
        <v>1165</v>
      </c>
    </row>
    <row r="269" spans="1:3" x14ac:dyDescent="0.2">
      <c r="A269" s="5" t="s">
        <v>5159</v>
      </c>
      <c r="B269" s="70">
        <v>5455</v>
      </c>
      <c r="C269" s="70">
        <v>8290</v>
      </c>
    </row>
    <row r="270" spans="1:3" x14ac:dyDescent="0.2">
      <c r="A270" s="5" t="s">
        <v>4836</v>
      </c>
      <c r="B270" s="70">
        <v>2090</v>
      </c>
      <c r="C270" s="70">
        <v>2885</v>
      </c>
    </row>
    <row r="271" spans="1:3" x14ac:dyDescent="0.2">
      <c r="A271" s="5" t="s">
        <v>5158</v>
      </c>
      <c r="B271" s="70">
        <v>345</v>
      </c>
      <c r="C271" s="70">
        <v>460</v>
      </c>
    </row>
    <row r="272" spans="1:3" x14ac:dyDescent="0.2">
      <c r="A272" s="5" t="s">
        <v>5157</v>
      </c>
      <c r="B272" s="70">
        <v>960</v>
      </c>
      <c r="C272" s="70">
        <v>1200</v>
      </c>
    </row>
    <row r="273" spans="1:3" x14ac:dyDescent="0.2">
      <c r="A273" s="5" t="s">
        <v>5156</v>
      </c>
      <c r="B273" s="70">
        <v>945</v>
      </c>
      <c r="C273" s="70">
        <v>1495</v>
      </c>
    </row>
    <row r="274" spans="1:3" x14ac:dyDescent="0.2">
      <c r="A274" s="5" t="s">
        <v>5155</v>
      </c>
      <c r="B274" s="70">
        <v>365</v>
      </c>
      <c r="C274" s="70">
        <v>515</v>
      </c>
    </row>
    <row r="275" spans="1:3" x14ac:dyDescent="0.2">
      <c r="A275" s="5" t="s">
        <v>5154</v>
      </c>
      <c r="B275" s="70">
        <v>910</v>
      </c>
      <c r="C275" s="70">
        <v>1410</v>
      </c>
    </row>
    <row r="276" spans="1:3" x14ac:dyDescent="0.2">
      <c r="A276" s="5" t="s">
        <v>5153</v>
      </c>
      <c r="B276" s="70">
        <v>180</v>
      </c>
      <c r="C276" s="70">
        <v>250</v>
      </c>
    </row>
    <row r="277" spans="1:3" x14ac:dyDescent="0.2">
      <c r="A277" s="5" t="s">
        <v>5152</v>
      </c>
      <c r="B277" s="70">
        <v>320</v>
      </c>
      <c r="C277" s="70">
        <v>475</v>
      </c>
    </row>
    <row r="278" spans="1:3" x14ac:dyDescent="0.2">
      <c r="A278" s="5" t="s">
        <v>5151</v>
      </c>
      <c r="B278" s="70">
        <v>645</v>
      </c>
      <c r="C278" s="70">
        <v>825</v>
      </c>
    </row>
    <row r="279" spans="1:3" x14ac:dyDescent="0.2">
      <c r="A279" s="5" t="s">
        <v>5150</v>
      </c>
      <c r="B279" s="70">
        <v>3090</v>
      </c>
      <c r="C279" s="70">
        <v>4480</v>
      </c>
    </row>
    <row r="280" spans="1:3" x14ac:dyDescent="0.2">
      <c r="A280" s="5" t="s">
        <v>5149</v>
      </c>
      <c r="B280" s="70">
        <v>360</v>
      </c>
      <c r="C280" s="70">
        <v>505</v>
      </c>
    </row>
    <row r="281" spans="1:3" x14ac:dyDescent="0.2">
      <c r="A281" s="5" t="s">
        <v>5148</v>
      </c>
      <c r="B281" s="70">
        <v>2200</v>
      </c>
      <c r="C281" s="70">
        <v>3145</v>
      </c>
    </row>
    <row r="282" spans="1:3" x14ac:dyDescent="0.2">
      <c r="A282" s="5" t="s">
        <v>5147</v>
      </c>
      <c r="B282" s="70">
        <v>6945</v>
      </c>
      <c r="C282" s="70">
        <v>10765</v>
      </c>
    </row>
    <row r="283" spans="1:3" x14ac:dyDescent="0.2">
      <c r="A283" s="5" t="s">
        <v>5146</v>
      </c>
      <c r="B283" s="70">
        <v>3465</v>
      </c>
      <c r="C283" s="70">
        <v>5200</v>
      </c>
    </row>
    <row r="284" spans="1:3" x14ac:dyDescent="0.2">
      <c r="A284" s="5" t="s">
        <v>5145</v>
      </c>
      <c r="B284" s="70">
        <v>665</v>
      </c>
      <c r="C284" s="70">
        <v>1030</v>
      </c>
    </row>
    <row r="285" spans="1:3" x14ac:dyDescent="0.2">
      <c r="A285" s="5" t="s">
        <v>5144</v>
      </c>
      <c r="B285" s="70">
        <v>3445</v>
      </c>
      <c r="C285" s="70">
        <v>5235</v>
      </c>
    </row>
    <row r="286" spans="1:3" x14ac:dyDescent="0.2">
      <c r="A286" s="5" t="s">
        <v>5143</v>
      </c>
      <c r="B286" s="70">
        <v>5015</v>
      </c>
      <c r="C286" s="70">
        <v>7625</v>
      </c>
    </row>
    <row r="287" spans="1:3" x14ac:dyDescent="0.2">
      <c r="A287" s="5" t="s">
        <v>5142</v>
      </c>
      <c r="B287" s="70">
        <v>215</v>
      </c>
      <c r="C287" s="70">
        <v>325</v>
      </c>
    </row>
    <row r="288" spans="1:3" x14ac:dyDescent="0.2">
      <c r="A288" s="5" t="s">
        <v>5141</v>
      </c>
      <c r="B288" s="70">
        <v>5505</v>
      </c>
      <c r="C288" s="70">
        <v>6990</v>
      </c>
    </row>
    <row r="289" spans="1:3" x14ac:dyDescent="0.2">
      <c r="A289" s="5" t="s">
        <v>5140</v>
      </c>
      <c r="B289" s="70">
        <v>525</v>
      </c>
      <c r="C289" s="70">
        <v>690</v>
      </c>
    </row>
    <row r="290" spans="1:3" x14ac:dyDescent="0.2">
      <c r="A290" s="5" t="s">
        <v>5139</v>
      </c>
      <c r="B290" s="70">
        <v>3130</v>
      </c>
      <c r="C290" s="70">
        <v>4760</v>
      </c>
    </row>
    <row r="291" spans="1:3" x14ac:dyDescent="0.2">
      <c r="A291" s="5" t="s">
        <v>5138</v>
      </c>
      <c r="B291" s="70">
        <v>575</v>
      </c>
      <c r="C291" s="70">
        <v>790</v>
      </c>
    </row>
    <row r="292" spans="1:3" x14ac:dyDescent="0.2">
      <c r="A292" s="5" t="s">
        <v>5137</v>
      </c>
      <c r="B292" s="70">
        <v>565</v>
      </c>
      <c r="C292" s="70">
        <v>705</v>
      </c>
    </row>
    <row r="293" spans="1:3" x14ac:dyDescent="0.2">
      <c r="A293" s="5" t="s">
        <v>5136</v>
      </c>
      <c r="B293" s="70">
        <v>950</v>
      </c>
      <c r="C293" s="70">
        <v>1290</v>
      </c>
    </row>
    <row r="294" spans="1:3" x14ac:dyDescent="0.2">
      <c r="A294" s="5" t="s">
        <v>5135</v>
      </c>
      <c r="B294" s="70">
        <v>9105</v>
      </c>
      <c r="C294" s="70">
        <v>11655</v>
      </c>
    </row>
    <row r="295" spans="1:3" x14ac:dyDescent="0.2">
      <c r="A295" s="5" t="s">
        <v>5134</v>
      </c>
      <c r="B295" s="70">
        <v>150</v>
      </c>
      <c r="C295" s="70">
        <v>220</v>
      </c>
    </row>
    <row r="296" spans="1:3" x14ac:dyDescent="0.2">
      <c r="A296" s="5" t="s">
        <v>5133</v>
      </c>
      <c r="B296" s="70">
        <v>6875</v>
      </c>
      <c r="C296" s="70">
        <v>9625</v>
      </c>
    </row>
    <row r="297" spans="1:3" x14ac:dyDescent="0.2">
      <c r="A297" s="5" t="s">
        <v>5132</v>
      </c>
      <c r="B297" s="70">
        <v>285</v>
      </c>
      <c r="C297" s="70">
        <v>370</v>
      </c>
    </row>
    <row r="298" spans="1:3" x14ac:dyDescent="0.2">
      <c r="A298" s="5" t="s">
        <v>5131</v>
      </c>
      <c r="B298" s="70">
        <v>925</v>
      </c>
      <c r="C298" s="70">
        <v>1145</v>
      </c>
    </row>
    <row r="299" spans="1:3" x14ac:dyDescent="0.2">
      <c r="A299" s="5" t="s">
        <v>5130</v>
      </c>
      <c r="B299" s="70">
        <v>675</v>
      </c>
      <c r="C299" s="70">
        <v>1065</v>
      </c>
    </row>
    <row r="300" spans="1:3" x14ac:dyDescent="0.2">
      <c r="A300" s="5" t="s">
        <v>5129</v>
      </c>
      <c r="B300" s="70">
        <v>1950</v>
      </c>
      <c r="C300" s="70">
        <v>2515</v>
      </c>
    </row>
    <row r="301" spans="1:3" x14ac:dyDescent="0.2">
      <c r="A301" s="5" t="s">
        <v>5128</v>
      </c>
      <c r="B301" s="70">
        <v>605</v>
      </c>
      <c r="C301" s="70">
        <v>830</v>
      </c>
    </row>
    <row r="302" spans="1:3" x14ac:dyDescent="0.2">
      <c r="A302" s="5" t="s">
        <v>5127</v>
      </c>
      <c r="B302" s="70">
        <v>6315</v>
      </c>
      <c r="C302" s="70">
        <v>9915</v>
      </c>
    </row>
    <row r="303" spans="1:3" x14ac:dyDescent="0.2">
      <c r="A303" s="5" t="s">
        <v>5126</v>
      </c>
      <c r="B303" s="70">
        <v>6320</v>
      </c>
      <c r="C303" s="70">
        <v>9860</v>
      </c>
    </row>
    <row r="304" spans="1:3" x14ac:dyDescent="0.2">
      <c r="A304" s="5" t="s">
        <v>5125</v>
      </c>
      <c r="B304" s="70">
        <v>105</v>
      </c>
      <c r="C304" s="70">
        <v>135</v>
      </c>
    </row>
    <row r="305" spans="1:3" x14ac:dyDescent="0.2">
      <c r="A305" s="5" t="s">
        <v>5124</v>
      </c>
      <c r="B305" s="70">
        <v>560</v>
      </c>
      <c r="C305" s="70">
        <v>670</v>
      </c>
    </row>
    <row r="306" spans="1:3" x14ac:dyDescent="0.2">
      <c r="A306" s="5" t="s">
        <v>5123</v>
      </c>
      <c r="B306" s="70">
        <v>290</v>
      </c>
      <c r="C306" s="70">
        <v>430</v>
      </c>
    </row>
    <row r="307" spans="1:3" x14ac:dyDescent="0.2">
      <c r="A307" s="5" t="s">
        <v>5122</v>
      </c>
      <c r="B307" s="70">
        <v>9500</v>
      </c>
      <c r="C307" s="70">
        <v>14440</v>
      </c>
    </row>
    <row r="308" spans="1:3" x14ac:dyDescent="0.2">
      <c r="A308" s="5" t="s">
        <v>5121</v>
      </c>
      <c r="B308" s="70">
        <v>3990</v>
      </c>
      <c r="C308" s="70">
        <v>6065</v>
      </c>
    </row>
    <row r="309" spans="1:3" x14ac:dyDescent="0.2">
      <c r="A309" s="5" t="s">
        <v>5120</v>
      </c>
      <c r="B309" s="70">
        <v>7190</v>
      </c>
      <c r="C309" s="70">
        <v>9130</v>
      </c>
    </row>
    <row r="310" spans="1:3" x14ac:dyDescent="0.2">
      <c r="A310" s="5" t="s">
        <v>5119</v>
      </c>
      <c r="B310" s="70">
        <v>290</v>
      </c>
      <c r="C310" s="70">
        <v>390</v>
      </c>
    </row>
    <row r="311" spans="1:3" x14ac:dyDescent="0.2">
      <c r="A311" s="5" t="s">
        <v>5118</v>
      </c>
      <c r="B311" s="70">
        <v>8000</v>
      </c>
      <c r="C311" s="70">
        <v>10800</v>
      </c>
    </row>
    <row r="312" spans="1:3" x14ac:dyDescent="0.2">
      <c r="A312" s="5" t="s">
        <v>5117</v>
      </c>
      <c r="B312" s="70">
        <v>110</v>
      </c>
      <c r="C312" s="70">
        <v>165</v>
      </c>
    </row>
    <row r="313" spans="1:3" x14ac:dyDescent="0.2">
      <c r="A313" s="5" t="s">
        <v>5116</v>
      </c>
      <c r="B313" s="70">
        <v>240</v>
      </c>
      <c r="C313" s="70">
        <v>360</v>
      </c>
    </row>
    <row r="314" spans="1:3" x14ac:dyDescent="0.2">
      <c r="A314" s="5" t="s">
        <v>5115</v>
      </c>
      <c r="B314" s="70">
        <v>345</v>
      </c>
      <c r="C314" s="70">
        <v>520</v>
      </c>
    </row>
    <row r="315" spans="1:3" x14ac:dyDescent="0.2">
      <c r="A315" s="5" t="s">
        <v>5114</v>
      </c>
      <c r="B315" s="70">
        <v>620</v>
      </c>
      <c r="C315" s="70">
        <v>775</v>
      </c>
    </row>
    <row r="316" spans="1:3" x14ac:dyDescent="0.2">
      <c r="A316" s="5" t="s">
        <v>5113</v>
      </c>
      <c r="B316" s="70">
        <v>7325</v>
      </c>
      <c r="C316" s="70">
        <v>11135</v>
      </c>
    </row>
    <row r="317" spans="1:3" x14ac:dyDescent="0.2">
      <c r="A317" s="5" t="s">
        <v>5112</v>
      </c>
      <c r="B317" s="70">
        <v>8405</v>
      </c>
      <c r="C317" s="70">
        <v>12440</v>
      </c>
    </row>
    <row r="318" spans="1:3" x14ac:dyDescent="0.2">
      <c r="A318" s="5" t="s">
        <v>5111</v>
      </c>
      <c r="B318" s="70">
        <v>1835</v>
      </c>
      <c r="C318" s="70">
        <v>2550</v>
      </c>
    </row>
    <row r="319" spans="1:3" x14ac:dyDescent="0.2">
      <c r="A319" s="5" t="s">
        <v>5110</v>
      </c>
      <c r="B319" s="70">
        <v>2735</v>
      </c>
      <c r="C319" s="70">
        <v>4130</v>
      </c>
    </row>
    <row r="320" spans="1:3" x14ac:dyDescent="0.2">
      <c r="A320" s="5" t="s">
        <v>5109</v>
      </c>
      <c r="B320" s="70">
        <v>9625</v>
      </c>
      <c r="C320" s="70">
        <v>12130</v>
      </c>
    </row>
    <row r="321" spans="1:3" x14ac:dyDescent="0.2">
      <c r="A321" s="5" t="s">
        <v>5108</v>
      </c>
      <c r="B321" s="70">
        <v>1845</v>
      </c>
      <c r="C321" s="70">
        <v>2585</v>
      </c>
    </row>
    <row r="322" spans="1:3" x14ac:dyDescent="0.2">
      <c r="A322" s="5" t="s">
        <v>5107</v>
      </c>
      <c r="B322" s="70">
        <v>710</v>
      </c>
      <c r="C322" s="70">
        <v>925</v>
      </c>
    </row>
    <row r="323" spans="1:3" x14ac:dyDescent="0.2">
      <c r="A323" s="5" t="s">
        <v>5106</v>
      </c>
      <c r="B323" s="70">
        <v>420</v>
      </c>
      <c r="C323" s="70">
        <v>635</v>
      </c>
    </row>
    <row r="324" spans="1:3" x14ac:dyDescent="0.2">
      <c r="A324" s="5" t="s">
        <v>5105</v>
      </c>
      <c r="B324" s="70">
        <v>6060</v>
      </c>
      <c r="C324" s="70">
        <v>8000</v>
      </c>
    </row>
    <row r="325" spans="1:3" x14ac:dyDescent="0.2">
      <c r="A325" s="5" t="s">
        <v>5104</v>
      </c>
      <c r="B325" s="70">
        <v>6475</v>
      </c>
      <c r="C325" s="70">
        <v>9905</v>
      </c>
    </row>
    <row r="326" spans="1:3" x14ac:dyDescent="0.2">
      <c r="A326" s="5" t="s">
        <v>5103</v>
      </c>
      <c r="B326" s="70">
        <v>4120</v>
      </c>
      <c r="C326" s="70">
        <v>5355</v>
      </c>
    </row>
    <row r="327" spans="1:3" x14ac:dyDescent="0.2">
      <c r="A327" s="5" t="s">
        <v>5102</v>
      </c>
      <c r="B327" s="70">
        <v>990</v>
      </c>
      <c r="C327" s="70">
        <v>1395</v>
      </c>
    </row>
    <row r="328" spans="1:3" x14ac:dyDescent="0.2">
      <c r="A328" s="5" t="s">
        <v>5101</v>
      </c>
      <c r="B328" s="70">
        <v>495</v>
      </c>
      <c r="C328" s="70">
        <v>775</v>
      </c>
    </row>
    <row r="329" spans="1:3" x14ac:dyDescent="0.2">
      <c r="A329" s="5" t="s">
        <v>5100</v>
      </c>
      <c r="B329" s="70">
        <v>490</v>
      </c>
      <c r="C329" s="70">
        <v>685</v>
      </c>
    </row>
    <row r="330" spans="1:3" x14ac:dyDescent="0.2">
      <c r="A330" s="5" t="s">
        <v>5099</v>
      </c>
      <c r="B330" s="70">
        <v>930</v>
      </c>
      <c r="C330" s="70">
        <v>1460</v>
      </c>
    </row>
    <row r="331" spans="1:3" x14ac:dyDescent="0.2">
      <c r="A331" s="5" t="s">
        <v>5098</v>
      </c>
      <c r="B331" s="70">
        <v>210</v>
      </c>
      <c r="C331" s="70">
        <v>320</v>
      </c>
    </row>
    <row r="332" spans="1:3" x14ac:dyDescent="0.2">
      <c r="A332" s="5" t="s">
        <v>5097</v>
      </c>
      <c r="B332" s="70">
        <v>520</v>
      </c>
      <c r="C332" s="70">
        <v>760</v>
      </c>
    </row>
    <row r="333" spans="1:3" x14ac:dyDescent="0.2">
      <c r="A333" s="5" t="s">
        <v>5096</v>
      </c>
      <c r="B333" s="70">
        <v>280</v>
      </c>
      <c r="C333" s="70">
        <v>380</v>
      </c>
    </row>
    <row r="334" spans="1:3" x14ac:dyDescent="0.2">
      <c r="A334" s="5" t="s">
        <v>5095</v>
      </c>
      <c r="B334" s="70">
        <v>7960</v>
      </c>
      <c r="C334" s="70">
        <v>11780</v>
      </c>
    </row>
    <row r="335" spans="1:3" x14ac:dyDescent="0.2">
      <c r="A335" s="5" t="s">
        <v>5094</v>
      </c>
      <c r="B335" s="70">
        <v>4010</v>
      </c>
      <c r="C335" s="70">
        <v>5655</v>
      </c>
    </row>
    <row r="336" spans="1:3" x14ac:dyDescent="0.2">
      <c r="A336" s="5" t="s">
        <v>5093</v>
      </c>
      <c r="B336" s="70">
        <v>820</v>
      </c>
      <c r="C336" s="70">
        <v>1245</v>
      </c>
    </row>
    <row r="337" spans="1:3" x14ac:dyDescent="0.2">
      <c r="A337" s="5" t="s">
        <v>5092</v>
      </c>
      <c r="B337" s="70">
        <v>270</v>
      </c>
      <c r="C337" s="70">
        <v>415</v>
      </c>
    </row>
    <row r="338" spans="1:3" x14ac:dyDescent="0.2">
      <c r="A338" s="5" t="s">
        <v>5091</v>
      </c>
      <c r="B338" s="70">
        <v>960</v>
      </c>
      <c r="C338" s="70">
        <v>1515</v>
      </c>
    </row>
    <row r="339" spans="1:3" x14ac:dyDescent="0.2">
      <c r="A339" s="5" t="s">
        <v>5090</v>
      </c>
      <c r="B339" s="70">
        <v>5065</v>
      </c>
      <c r="C339" s="70">
        <v>7445</v>
      </c>
    </row>
    <row r="340" spans="1:3" x14ac:dyDescent="0.2">
      <c r="A340" s="5" t="s">
        <v>5089</v>
      </c>
      <c r="B340" s="70">
        <v>915</v>
      </c>
      <c r="C340" s="70">
        <v>1145</v>
      </c>
    </row>
    <row r="341" spans="1:3" x14ac:dyDescent="0.2">
      <c r="A341" s="5" t="s">
        <v>5088</v>
      </c>
      <c r="B341" s="70">
        <v>575</v>
      </c>
      <c r="C341" s="70">
        <v>775</v>
      </c>
    </row>
    <row r="342" spans="1:3" x14ac:dyDescent="0.2">
      <c r="A342" s="5" t="s">
        <v>5087</v>
      </c>
      <c r="B342" s="70">
        <v>9880</v>
      </c>
      <c r="C342" s="70">
        <v>14225</v>
      </c>
    </row>
    <row r="343" spans="1:3" x14ac:dyDescent="0.2">
      <c r="A343" s="5" t="s">
        <v>5086</v>
      </c>
      <c r="B343" s="70">
        <v>9500</v>
      </c>
      <c r="C343" s="70">
        <v>13680</v>
      </c>
    </row>
    <row r="344" spans="1:3" x14ac:dyDescent="0.2">
      <c r="A344" s="5" t="s">
        <v>5085</v>
      </c>
      <c r="B344" s="70">
        <v>730</v>
      </c>
      <c r="C344" s="70">
        <v>1075</v>
      </c>
    </row>
    <row r="345" spans="1:3" x14ac:dyDescent="0.2">
      <c r="A345" s="5" t="s">
        <v>5084</v>
      </c>
      <c r="B345" s="70">
        <v>730</v>
      </c>
      <c r="C345" s="70">
        <v>935</v>
      </c>
    </row>
    <row r="346" spans="1:3" x14ac:dyDescent="0.2">
      <c r="A346" s="5" t="s">
        <v>5083</v>
      </c>
      <c r="B346" s="70">
        <v>430</v>
      </c>
      <c r="C346" s="70">
        <v>660</v>
      </c>
    </row>
    <row r="347" spans="1:3" x14ac:dyDescent="0.2">
      <c r="A347" s="5" t="s">
        <v>5082</v>
      </c>
      <c r="B347" s="70">
        <v>110</v>
      </c>
      <c r="C347" s="70">
        <v>155</v>
      </c>
    </row>
    <row r="348" spans="1:3" x14ac:dyDescent="0.2">
      <c r="A348" s="5" t="s">
        <v>5081</v>
      </c>
      <c r="B348" s="70">
        <v>570</v>
      </c>
      <c r="C348" s="70">
        <v>860</v>
      </c>
    </row>
    <row r="349" spans="1:3" x14ac:dyDescent="0.2">
      <c r="A349" s="5" t="s">
        <v>5080</v>
      </c>
      <c r="B349" s="70">
        <v>730</v>
      </c>
      <c r="C349" s="70">
        <v>995</v>
      </c>
    </row>
    <row r="350" spans="1:3" x14ac:dyDescent="0.2">
      <c r="A350" s="5" t="s">
        <v>5079</v>
      </c>
      <c r="B350" s="70">
        <v>885</v>
      </c>
      <c r="C350" s="70">
        <v>1300</v>
      </c>
    </row>
    <row r="351" spans="1:3" x14ac:dyDescent="0.2">
      <c r="A351" s="5" t="s">
        <v>5078</v>
      </c>
      <c r="B351" s="70">
        <v>1170</v>
      </c>
      <c r="C351" s="70">
        <v>1555</v>
      </c>
    </row>
    <row r="352" spans="1:3" x14ac:dyDescent="0.2">
      <c r="A352" s="5" t="s">
        <v>5077</v>
      </c>
      <c r="B352" s="70">
        <v>5990</v>
      </c>
      <c r="C352" s="70">
        <v>7605</v>
      </c>
    </row>
    <row r="353" spans="1:3" x14ac:dyDescent="0.2">
      <c r="A353" s="5" t="s">
        <v>5076</v>
      </c>
      <c r="B353" s="70">
        <v>150</v>
      </c>
      <c r="C353" s="70">
        <v>205</v>
      </c>
    </row>
    <row r="354" spans="1:3" x14ac:dyDescent="0.2">
      <c r="A354" s="5" t="s">
        <v>5075</v>
      </c>
      <c r="B354" s="70">
        <v>6350</v>
      </c>
      <c r="C354" s="70">
        <v>9905</v>
      </c>
    </row>
    <row r="355" spans="1:3" x14ac:dyDescent="0.2">
      <c r="A355" s="5" t="s">
        <v>5074</v>
      </c>
      <c r="B355" s="70">
        <v>330</v>
      </c>
      <c r="C355" s="70">
        <v>485</v>
      </c>
    </row>
    <row r="356" spans="1:3" x14ac:dyDescent="0.2">
      <c r="A356" s="5" t="s">
        <v>5073</v>
      </c>
      <c r="B356" s="70">
        <v>720</v>
      </c>
      <c r="C356" s="70">
        <v>970</v>
      </c>
    </row>
    <row r="357" spans="1:3" x14ac:dyDescent="0.2">
      <c r="A357" s="5" t="s">
        <v>5072</v>
      </c>
      <c r="B357" s="70">
        <v>6530</v>
      </c>
      <c r="C357" s="70">
        <v>8945</v>
      </c>
    </row>
    <row r="358" spans="1:3" x14ac:dyDescent="0.2">
      <c r="A358" s="5" t="s">
        <v>5071</v>
      </c>
      <c r="B358" s="70">
        <v>795</v>
      </c>
      <c r="C358" s="70">
        <v>1050</v>
      </c>
    </row>
    <row r="359" spans="1:3" x14ac:dyDescent="0.2">
      <c r="A359" s="5" t="s">
        <v>5070</v>
      </c>
      <c r="B359" s="70">
        <v>380</v>
      </c>
      <c r="C359" s="70">
        <v>590</v>
      </c>
    </row>
    <row r="360" spans="1:3" x14ac:dyDescent="0.2">
      <c r="A360" s="5" t="s">
        <v>5069</v>
      </c>
      <c r="B360" s="70">
        <v>4025</v>
      </c>
      <c r="C360" s="70">
        <v>6040</v>
      </c>
    </row>
    <row r="361" spans="1:3" x14ac:dyDescent="0.2">
      <c r="A361" s="5" t="s">
        <v>5068</v>
      </c>
      <c r="B361" s="70">
        <v>500</v>
      </c>
      <c r="C361" s="70">
        <v>635</v>
      </c>
    </row>
    <row r="362" spans="1:3" x14ac:dyDescent="0.2">
      <c r="A362" s="5" t="s">
        <v>5067</v>
      </c>
      <c r="B362" s="70">
        <v>465</v>
      </c>
      <c r="C362" s="70">
        <v>575</v>
      </c>
    </row>
    <row r="363" spans="1:3" x14ac:dyDescent="0.2">
      <c r="A363" s="5" t="s">
        <v>5066</v>
      </c>
      <c r="B363" s="70">
        <v>215</v>
      </c>
      <c r="C363" s="70">
        <v>275</v>
      </c>
    </row>
    <row r="364" spans="1:3" x14ac:dyDescent="0.2">
      <c r="A364" s="5" t="s">
        <v>5065</v>
      </c>
      <c r="B364" s="70">
        <v>500</v>
      </c>
      <c r="C364" s="70">
        <v>615</v>
      </c>
    </row>
    <row r="365" spans="1:3" x14ac:dyDescent="0.2">
      <c r="A365" s="5" t="s">
        <v>5064</v>
      </c>
      <c r="B365" s="70">
        <v>1075</v>
      </c>
      <c r="C365" s="70">
        <v>1450</v>
      </c>
    </row>
    <row r="366" spans="1:3" x14ac:dyDescent="0.2">
      <c r="A366" s="5" t="s">
        <v>5063</v>
      </c>
      <c r="B366" s="70">
        <v>770</v>
      </c>
      <c r="C366" s="70">
        <v>1170</v>
      </c>
    </row>
    <row r="367" spans="1:3" x14ac:dyDescent="0.2">
      <c r="A367" s="5" t="s">
        <v>5062</v>
      </c>
      <c r="B367" s="70">
        <v>225</v>
      </c>
      <c r="C367" s="70">
        <v>320</v>
      </c>
    </row>
    <row r="368" spans="1:3" x14ac:dyDescent="0.2">
      <c r="A368" s="5" t="s">
        <v>5061</v>
      </c>
      <c r="B368" s="70">
        <v>3040</v>
      </c>
      <c r="C368" s="70">
        <v>4775</v>
      </c>
    </row>
    <row r="369" spans="1:3" x14ac:dyDescent="0.2">
      <c r="A369" s="5" t="s">
        <v>5060</v>
      </c>
      <c r="B369" s="70">
        <v>460</v>
      </c>
      <c r="C369" s="70">
        <v>565</v>
      </c>
    </row>
    <row r="370" spans="1:3" x14ac:dyDescent="0.2">
      <c r="A370" s="5" t="s">
        <v>5059</v>
      </c>
      <c r="B370" s="70">
        <v>7395</v>
      </c>
      <c r="C370" s="70">
        <v>11685</v>
      </c>
    </row>
    <row r="371" spans="1:3" x14ac:dyDescent="0.2">
      <c r="A371" s="5" t="s">
        <v>5058</v>
      </c>
      <c r="B371" s="70">
        <v>765</v>
      </c>
      <c r="C371" s="70">
        <v>970</v>
      </c>
    </row>
    <row r="372" spans="1:3" x14ac:dyDescent="0.2">
      <c r="A372" s="5" t="s">
        <v>5057</v>
      </c>
      <c r="B372" s="70">
        <v>845</v>
      </c>
      <c r="C372" s="70">
        <v>1050</v>
      </c>
    </row>
    <row r="373" spans="1:3" x14ac:dyDescent="0.2">
      <c r="A373" s="5" t="s">
        <v>5056</v>
      </c>
      <c r="B373" s="70">
        <v>6705</v>
      </c>
      <c r="C373" s="70">
        <v>10730</v>
      </c>
    </row>
    <row r="374" spans="1:3" x14ac:dyDescent="0.2">
      <c r="A374" s="5" t="s">
        <v>5055</v>
      </c>
      <c r="B374" s="70">
        <v>830</v>
      </c>
      <c r="C374" s="70">
        <v>1205</v>
      </c>
    </row>
    <row r="375" spans="1:3" x14ac:dyDescent="0.2">
      <c r="A375" s="5" t="s">
        <v>5054</v>
      </c>
      <c r="B375" s="70">
        <v>4920</v>
      </c>
      <c r="C375" s="70">
        <v>6150</v>
      </c>
    </row>
    <row r="376" spans="1:3" x14ac:dyDescent="0.2">
      <c r="A376" s="5" t="s">
        <v>5053</v>
      </c>
      <c r="B376" s="70">
        <v>700</v>
      </c>
      <c r="C376" s="70">
        <v>940</v>
      </c>
    </row>
    <row r="377" spans="1:3" x14ac:dyDescent="0.2">
      <c r="A377" s="5" t="s">
        <v>5052</v>
      </c>
      <c r="B377" s="70">
        <v>710</v>
      </c>
      <c r="C377" s="70">
        <v>1030</v>
      </c>
    </row>
    <row r="378" spans="1:3" x14ac:dyDescent="0.2">
      <c r="A378" s="5" t="s">
        <v>5051</v>
      </c>
      <c r="B378" s="70">
        <v>665</v>
      </c>
      <c r="C378" s="70">
        <v>965</v>
      </c>
    </row>
    <row r="379" spans="1:3" x14ac:dyDescent="0.2">
      <c r="A379" s="5" t="s">
        <v>5050</v>
      </c>
      <c r="B379" s="70">
        <v>1620</v>
      </c>
      <c r="C379" s="70">
        <v>2055</v>
      </c>
    </row>
    <row r="380" spans="1:3" x14ac:dyDescent="0.2">
      <c r="A380" s="5" t="s">
        <v>5049</v>
      </c>
      <c r="B380" s="70">
        <v>735</v>
      </c>
      <c r="C380" s="70">
        <v>1005</v>
      </c>
    </row>
    <row r="381" spans="1:3" x14ac:dyDescent="0.2">
      <c r="A381" s="5" t="s">
        <v>5048</v>
      </c>
      <c r="B381" s="70">
        <v>860</v>
      </c>
      <c r="C381" s="70">
        <v>1265</v>
      </c>
    </row>
    <row r="382" spans="1:3" x14ac:dyDescent="0.2">
      <c r="A382" s="5" t="s">
        <v>5047</v>
      </c>
      <c r="B382" s="70">
        <v>465</v>
      </c>
      <c r="C382" s="70">
        <v>630</v>
      </c>
    </row>
    <row r="383" spans="1:3" x14ac:dyDescent="0.2">
      <c r="A383" s="5" t="s">
        <v>5046</v>
      </c>
      <c r="B383" s="70">
        <v>4155</v>
      </c>
      <c r="C383" s="70">
        <v>5445</v>
      </c>
    </row>
    <row r="384" spans="1:3" x14ac:dyDescent="0.2">
      <c r="A384" s="5" t="s">
        <v>5045</v>
      </c>
      <c r="B384" s="70">
        <v>5990</v>
      </c>
      <c r="C384" s="70">
        <v>7965</v>
      </c>
    </row>
    <row r="385" spans="1:3" x14ac:dyDescent="0.2">
      <c r="A385" s="5" t="s">
        <v>5044</v>
      </c>
      <c r="B385" s="70">
        <v>6845</v>
      </c>
      <c r="C385" s="70">
        <v>10475</v>
      </c>
    </row>
    <row r="386" spans="1:3" x14ac:dyDescent="0.2">
      <c r="A386" s="5" t="s">
        <v>5043</v>
      </c>
      <c r="B386" s="70">
        <v>7550</v>
      </c>
      <c r="C386" s="70">
        <v>9060</v>
      </c>
    </row>
    <row r="387" spans="1:3" x14ac:dyDescent="0.2">
      <c r="A387" s="5" t="s">
        <v>5042</v>
      </c>
      <c r="B387" s="70">
        <v>695</v>
      </c>
      <c r="C387" s="70">
        <v>945</v>
      </c>
    </row>
    <row r="388" spans="1:3" x14ac:dyDescent="0.2">
      <c r="A388" s="5" t="s">
        <v>5041</v>
      </c>
      <c r="B388" s="70">
        <v>2955</v>
      </c>
      <c r="C388" s="70">
        <v>4460</v>
      </c>
    </row>
    <row r="389" spans="1:3" x14ac:dyDescent="0.2">
      <c r="A389" s="5" t="s">
        <v>5040</v>
      </c>
      <c r="B389" s="70">
        <v>270</v>
      </c>
      <c r="C389" s="70">
        <v>395</v>
      </c>
    </row>
    <row r="390" spans="1:3" x14ac:dyDescent="0.2">
      <c r="A390" s="5" t="s">
        <v>5039</v>
      </c>
      <c r="B390" s="70">
        <v>1880</v>
      </c>
      <c r="C390" s="70">
        <v>2480</v>
      </c>
    </row>
    <row r="391" spans="1:3" x14ac:dyDescent="0.2">
      <c r="A391" s="5" t="s">
        <v>5038</v>
      </c>
      <c r="B391" s="70">
        <v>355</v>
      </c>
      <c r="C391" s="70">
        <v>560</v>
      </c>
    </row>
    <row r="392" spans="1:3" x14ac:dyDescent="0.2">
      <c r="A392" s="5" t="s">
        <v>4904</v>
      </c>
      <c r="B392" s="70">
        <v>7475</v>
      </c>
      <c r="C392" s="70">
        <v>11510</v>
      </c>
    </row>
    <row r="393" spans="1:3" x14ac:dyDescent="0.2">
      <c r="A393" s="5" t="s">
        <v>5037</v>
      </c>
      <c r="B393" s="70">
        <v>6225</v>
      </c>
      <c r="C393" s="70">
        <v>7470</v>
      </c>
    </row>
    <row r="394" spans="1:3" x14ac:dyDescent="0.2">
      <c r="A394" s="5" t="s">
        <v>5036</v>
      </c>
      <c r="B394" s="70">
        <v>8950</v>
      </c>
      <c r="C394" s="70">
        <v>12085</v>
      </c>
    </row>
    <row r="395" spans="1:3" x14ac:dyDescent="0.2">
      <c r="A395" s="5" t="s">
        <v>5035</v>
      </c>
      <c r="B395" s="70">
        <v>2440</v>
      </c>
      <c r="C395" s="70">
        <v>2975</v>
      </c>
    </row>
    <row r="396" spans="1:3" x14ac:dyDescent="0.2">
      <c r="A396" s="5" t="s">
        <v>5034</v>
      </c>
      <c r="B396" s="70">
        <v>145</v>
      </c>
      <c r="C396" s="70">
        <v>205</v>
      </c>
    </row>
    <row r="397" spans="1:3" x14ac:dyDescent="0.2">
      <c r="A397" s="5" t="s">
        <v>5033</v>
      </c>
      <c r="B397" s="70">
        <v>455</v>
      </c>
      <c r="C397" s="70">
        <v>635</v>
      </c>
    </row>
    <row r="398" spans="1:3" x14ac:dyDescent="0.2">
      <c r="A398" s="5" t="s">
        <v>5032</v>
      </c>
      <c r="B398" s="70">
        <v>915</v>
      </c>
      <c r="C398" s="70">
        <v>1335</v>
      </c>
    </row>
    <row r="399" spans="1:3" x14ac:dyDescent="0.2">
      <c r="A399" s="5" t="s">
        <v>5031</v>
      </c>
      <c r="B399" s="70">
        <v>140</v>
      </c>
      <c r="C399" s="70">
        <v>190</v>
      </c>
    </row>
    <row r="400" spans="1:3" x14ac:dyDescent="0.2">
      <c r="A400" s="5" t="s">
        <v>5030</v>
      </c>
      <c r="B400" s="70">
        <v>8475</v>
      </c>
      <c r="C400" s="70">
        <v>10680</v>
      </c>
    </row>
    <row r="401" spans="1:3" x14ac:dyDescent="0.2">
      <c r="A401" s="5" t="s">
        <v>5029</v>
      </c>
      <c r="B401" s="70">
        <v>625</v>
      </c>
      <c r="C401" s="70">
        <v>860</v>
      </c>
    </row>
    <row r="402" spans="1:3" x14ac:dyDescent="0.2">
      <c r="A402" s="5" t="s">
        <v>5028</v>
      </c>
      <c r="B402" s="70">
        <v>625</v>
      </c>
      <c r="C402" s="70">
        <v>800</v>
      </c>
    </row>
    <row r="403" spans="1:3" x14ac:dyDescent="0.2">
      <c r="A403" s="5" t="s">
        <v>5027</v>
      </c>
      <c r="B403" s="70">
        <v>4755</v>
      </c>
      <c r="C403" s="70">
        <v>7135</v>
      </c>
    </row>
    <row r="404" spans="1:3" x14ac:dyDescent="0.2">
      <c r="A404" s="5" t="s">
        <v>5026</v>
      </c>
      <c r="B404" s="70">
        <v>7555</v>
      </c>
      <c r="C404" s="70">
        <v>11560</v>
      </c>
    </row>
    <row r="405" spans="1:3" x14ac:dyDescent="0.2">
      <c r="A405" s="5" t="s">
        <v>5025</v>
      </c>
      <c r="B405" s="70">
        <v>770</v>
      </c>
      <c r="C405" s="70">
        <v>1165</v>
      </c>
    </row>
    <row r="406" spans="1:3" x14ac:dyDescent="0.2">
      <c r="A406" s="5" t="s">
        <v>5024</v>
      </c>
      <c r="B406" s="70">
        <v>440</v>
      </c>
      <c r="C406" s="70">
        <v>680</v>
      </c>
    </row>
    <row r="407" spans="1:3" x14ac:dyDescent="0.2">
      <c r="A407" s="5" t="s">
        <v>5023</v>
      </c>
      <c r="B407" s="70">
        <v>325</v>
      </c>
      <c r="C407" s="70">
        <v>430</v>
      </c>
    </row>
    <row r="408" spans="1:3" x14ac:dyDescent="0.2">
      <c r="A408" s="5" t="s">
        <v>5022</v>
      </c>
      <c r="B408" s="70">
        <v>2655</v>
      </c>
      <c r="C408" s="70">
        <v>3505</v>
      </c>
    </row>
    <row r="409" spans="1:3" x14ac:dyDescent="0.2">
      <c r="A409" s="5" t="s">
        <v>5021</v>
      </c>
      <c r="B409" s="70">
        <v>735</v>
      </c>
      <c r="C409" s="70">
        <v>1035</v>
      </c>
    </row>
    <row r="410" spans="1:3" x14ac:dyDescent="0.2">
      <c r="A410" s="5" t="s">
        <v>5020</v>
      </c>
      <c r="B410" s="70">
        <v>195</v>
      </c>
      <c r="C410" s="70">
        <v>290</v>
      </c>
    </row>
    <row r="411" spans="1:3" x14ac:dyDescent="0.2">
      <c r="A411" s="5" t="s">
        <v>5019</v>
      </c>
      <c r="B411" s="70">
        <v>695</v>
      </c>
      <c r="C411" s="70">
        <v>905</v>
      </c>
    </row>
    <row r="412" spans="1:3" x14ac:dyDescent="0.2">
      <c r="A412" s="5" t="s">
        <v>5018</v>
      </c>
      <c r="B412" s="70">
        <v>485</v>
      </c>
      <c r="C412" s="70">
        <v>590</v>
      </c>
    </row>
    <row r="413" spans="1:3" x14ac:dyDescent="0.2">
      <c r="A413" s="5" t="s">
        <v>5017</v>
      </c>
      <c r="B413" s="70">
        <v>890</v>
      </c>
      <c r="C413" s="70">
        <v>1315</v>
      </c>
    </row>
    <row r="414" spans="1:3" x14ac:dyDescent="0.2">
      <c r="A414" s="5" t="s">
        <v>5016</v>
      </c>
      <c r="B414" s="70">
        <v>4775</v>
      </c>
      <c r="C414" s="70">
        <v>7400</v>
      </c>
    </row>
    <row r="415" spans="1:3" x14ac:dyDescent="0.2">
      <c r="A415" s="5" t="s">
        <v>4862</v>
      </c>
      <c r="B415" s="70">
        <v>535</v>
      </c>
      <c r="C415" s="70">
        <v>660</v>
      </c>
    </row>
    <row r="416" spans="1:3" x14ac:dyDescent="0.2">
      <c r="A416" s="5" t="s">
        <v>5015</v>
      </c>
      <c r="B416" s="70">
        <v>8410</v>
      </c>
      <c r="C416" s="70">
        <v>11775</v>
      </c>
    </row>
    <row r="417" spans="1:3" x14ac:dyDescent="0.2">
      <c r="A417" s="5" t="s">
        <v>5014</v>
      </c>
      <c r="B417" s="70">
        <v>5315</v>
      </c>
      <c r="C417" s="70">
        <v>6965</v>
      </c>
    </row>
    <row r="418" spans="1:3" x14ac:dyDescent="0.2">
      <c r="A418" s="5" t="s">
        <v>5013</v>
      </c>
      <c r="B418" s="70">
        <v>540</v>
      </c>
      <c r="C418" s="70">
        <v>700</v>
      </c>
    </row>
    <row r="419" spans="1:3" x14ac:dyDescent="0.2">
      <c r="A419" s="5" t="s">
        <v>5012</v>
      </c>
      <c r="B419" s="70">
        <v>140</v>
      </c>
      <c r="C419" s="70">
        <v>215</v>
      </c>
    </row>
    <row r="420" spans="1:3" x14ac:dyDescent="0.2">
      <c r="A420" s="5" t="s">
        <v>5011</v>
      </c>
      <c r="B420" s="70">
        <v>215</v>
      </c>
      <c r="C420" s="70">
        <v>340</v>
      </c>
    </row>
    <row r="421" spans="1:3" x14ac:dyDescent="0.2">
      <c r="A421" s="5" t="s">
        <v>5010</v>
      </c>
      <c r="B421" s="70">
        <v>7445</v>
      </c>
      <c r="C421" s="70">
        <v>10795</v>
      </c>
    </row>
    <row r="422" spans="1:3" x14ac:dyDescent="0.2">
      <c r="A422" s="5" t="s">
        <v>5009</v>
      </c>
      <c r="B422" s="70">
        <v>535</v>
      </c>
      <c r="C422" s="70">
        <v>775</v>
      </c>
    </row>
    <row r="423" spans="1:3" x14ac:dyDescent="0.2">
      <c r="A423" s="5" t="s">
        <v>5008</v>
      </c>
      <c r="B423" s="70">
        <v>5005</v>
      </c>
      <c r="C423" s="70">
        <v>6055</v>
      </c>
    </row>
    <row r="424" spans="1:3" x14ac:dyDescent="0.2">
      <c r="A424" s="5" t="s">
        <v>5007</v>
      </c>
      <c r="B424" s="70">
        <v>535</v>
      </c>
      <c r="C424" s="70">
        <v>720</v>
      </c>
    </row>
    <row r="425" spans="1:3" x14ac:dyDescent="0.2">
      <c r="A425" s="5" t="s">
        <v>5006</v>
      </c>
      <c r="B425" s="70">
        <v>3850</v>
      </c>
      <c r="C425" s="70">
        <v>4775</v>
      </c>
    </row>
    <row r="426" spans="1:3" x14ac:dyDescent="0.2">
      <c r="A426" s="5" t="s">
        <v>4661</v>
      </c>
      <c r="B426" s="70">
        <v>430</v>
      </c>
      <c r="C426" s="70">
        <v>570</v>
      </c>
    </row>
    <row r="427" spans="1:3" x14ac:dyDescent="0.2">
      <c r="A427" s="5" t="s">
        <v>5005</v>
      </c>
      <c r="B427" s="70">
        <v>5255</v>
      </c>
      <c r="C427" s="70">
        <v>7830</v>
      </c>
    </row>
    <row r="428" spans="1:3" x14ac:dyDescent="0.2">
      <c r="A428" s="5" t="s">
        <v>5004</v>
      </c>
      <c r="B428" s="70">
        <v>245</v>
      </c>
      <c r="C428" s="70">
        <v>385</v>
      </c>
    </row>
    <row r="429" spans="1:3" x14ac:dyDescent="0.2">
      <c r="A429" s="5" t="s">
        <v>5003</v>
      </c>
      <c r="B429" s="70">
        <v>9560</v>
      </c>
      <c r="C429" s="70">
        <v>12330</v>
      </c>
    </row>
    <row r="430" spans="1:3" x14ac:dyDescent="0.2">
      <c r="A430" s="5" t="s">
        <v>5002</v>
      </c>
      <c r="B430" s="70">
        <v>865</v>
      </c>
      <c r="C430" s="70">
        <v>1325</v>
      </c>
    </row>
    <row r="431" spans="1:3" x14ac:dyDescent="0.2">
      <c r="A431" s="5" t="s">
        <v>5001</v>
      </c>
      <c r="B431" s="70">
        <v>830</v>
      </c>
      <c r="C431" s="70">
        <v>1110</v>
      </c>
    </row>
    <row r="432" spans="1:3" x14ac:dyDescent="0.2">
      <c r="A432" s="5" t="s">
        <v>5000</v>
      </c>
      <c r="B432" s="70">
        <v>7655</v>
      </c>
      <c r="C432" s="70">
        <v>9490</v>
      </c>
    </row>
    <row r="433" spans="1:3" x14ac:dyDescent="0.2">
      <c r="A433" s="5" t="s">
        <v>4999</v>
      </c>
      <c r="B433" s="70">
        <v>7125</v>
      </c>
      <c r="C433" s="70">
        <v>9975</v>
      </c>
    </row>
    <row r="434" spans="1:3" x14ac:dyDescent="0.2">
      <c r="A434" s="5" t="s">
        <v>4998</v>
      </c>
      <c r="B434" s="70">
        <v>935</v>
      </c>
      <c r="C434" s="70">
        <v>1150</v>
      </c>
    </row>
    <row r="435" spans="1:3" x14ac:dyDescent="0.2">
      <c r="A435" s="5" t="s">
        <v>4997</v>
      </c>
      <c r="B435" s="70">
        <v>2890</v>
      </c>
      <c r="C435" s="70">
        <v>3815</v>
      </c>
    </row>
    <row r="436" spans="1:3" x14ac:dyDescent="0.2">
      <c r="A436" s="5" t="s">
        <v>4996</v>
      </c>
      <c r="B436" s="70">
        <v>650</v>
      </c>
      <c r="C436" s="70">
        <v>905</v>
      </c>
    </row>
    <row r="437" spans="1:3" x14ac:dyDescent="0.2">
      <c r="A437" s="5" t="s">
        <v>4995</v>
      </c>
      <c r="B437" s="70">
        <v>6500</v>
      </c>
      <c r="C437" s="70">
        <v>8840</v>
      </c>
    </row>
    <row r="438" spans="1:3" x14ac:dyDescent="0.2">
      <c r="A438" s="5" t="s">
        <v>4994</v>
      </c>
      <c r="B438" s="70">
        <v>520</v>
      </c>
      <c r="C438" s="70">
        <v>785</v>
      </c>
    </row>
    <row r="439" spans="1:3" x14ac:dyDescent="0.2">
      <c r="A439" s="5" t="s">
        <v>4993</v>
      </c>
      <c r="B439" s="70">
        <v>9845</v>
      </c>
      <c r="C439" s="70">
        <v>12995</v>
      </c>
    </row>
    <row r="440" spans="1:3" x14ac:dyDescent="0.2">
      <c r="A440" s="5" t="s">
        <v>4992</v>
      </c>
      <c r="B440" s="70">
        <v>765</v>
      </c>
      <c r="C440" s="70">
        <v>1185</v>
      </c>
    </row>
    <row r="441" spans="1:3" x14ac:dyDescent="0.2">
      <c r="A441" s="5" t="s">
        <v>4991</v>
      </c>
      <c r="B441" s="70">
        <v>2920</v>
      </c>
      <c r="C441" s="70">
        <v>3505</v>
      </c>
    </row>
    <row r="442" spans="1:3" x14ac:dyDescent="0.2">
      <c r="A442" s="5" t="s">
        <v>4990</v>
      </c>
      <c r="B442" s="70">
        <v>870</v>
      </c>
      <c r="C442" s="70">
        <v>1130</v>
      </c>
    </row>
    <row r="443" spans="1:3" x14ac:dyDescent="0.2">
      <c r="A443" s="5" t="s">
        <v>4989</v>
      </c>
      <c r="B443" s="70">
        <v>990</v>
      </c>
      <c r="C443" s="70">
        <v>1375</v>
      </c>
    </row>
    <row r="444" spans="1:3" x14ac:dyDescent="0.2">
      <c r="A444" s="5" t="s">
        <v>4988</v>
      </c>
      <c r="B444" s="70">
        <v>1100</v>
      </c>
      <c r="C444" s="70">
        <v>1575</v>
      </c>
    </row>
    <row r="445" spans="1:3" x14ac:dyDescent="0.2">
      <c r="A445" s="5" t="s">
        <v>4987</v>
      </c>
      <c r="B445" s="70">
        <v>1095</v>
      </c>
      <c r="C445" s="70">
        <v>1610</v>
      </c>
    </row>
    <row r="446" spans="1:3" x14ac:dyDescent="0.2">
      <c r="A446" s="5" t="s">
        <v>4986</v>
      </c>
      <c r="B446" s="70">
        <v>9125</v>
      </c>
      <c r="C446" s="70">
        <v>13780</v>
      </c>
    </row>
    <row r="447" spans="1:3" x14ac:dyDescent="0.2">
      <c r="A447" s="5" t="s">
        <v>4985</v>
      </c>
      <c r="B447" s="70">
        <v>115</v>
      </c>
      <c r="C447" s="70">
        <v>160</v>
      </c>
    </row>
    <row r="448" spans="1:3" x14ac:dyDescent="0.2">
      <c r="A448" s="5" t="s">
        <v>4984</v>
      </c>
      <c r="B448" s="70">
        <v>900</v>
      </c>
      <c r="C448" s="70">
        <v>1135</v>
      </c>
    </row>
    <row r="449" spans="1:3" x14ac:dyDescent="0.2">
      <c r="A449" s="5" t="s">
        <v>4983</v>
      </c>
      <c r="B449" s="70">
        <v>985</v>
      </c>
      <c r="C449" s="70">
        <v>1380</v>
      </c>
    </row>
    <row r="450" spans="1:3" x14ac:dyDescent="0.2">
      <c r="A450" s="5" t="s">
        <v>4982</v>
      </c>
      <c r="B450" s="70">
        <v>800</v>
      </c>
      <c r="C450" s="70">
        <v>1050</v>
      </c>
    </row>
    <row r="451" spans="1:3" x14ac:dyDescent="0.2">
      <c r="A451" s="5" t="s">
        <v>4981</v>
      </c>
      <c r="B451" s="70">
        <v>430</v>
      </c>
      <c r="C451" s="70">
        <v>580</v>
      </c>
    </row>
    <row r="452" spans="1:3" x14ac:dyDescent="0.2">
      <c r="A452" s="5" t="s">
        <v>4980</v>
      </c>
      <c r="B452" s="70">
        <v>340</v>
      </c>
      <c r="C452" s="70">
        <v>485</v>
      </c>
    </row>
    <row r="453" spans="1:3" x14ac:dyDescent="0.2">
      <c r="A453" s="5" t="s">
        <v>4979</v>
      </c>
      <c r="B453" s="70">
        <v>660</v>
      </c>
      <c r="C453" s="70">
        <v>955</v>
      </c>
    </row>
    <row r="454" spans="1:3" x14ac:dyDescent="0.2">
      <c r="A454" s="5" t="s">
        <v>4978</v>
      </c>
      <c r="B454" s="70">
        <v>6600</v>
      </c>
      <c r="C454" s="70">
        <v>8515</v>
      </c>
    </row>
    <row r="455" spans="1:3" x14ac:dyDescent="0.2">
      <c r="A455" s="5" t="s">
        <v>4977</v>
      </c>
      <c r="B455" s="70">
        <v>910</v>
      </c>
      <c r="C455" s="70">
        <v>1410</v>
      </c>
    </row>
    <row r="456" spans="1:3" x14ac:dyDescent="0.2">
      <c r="A456" s="5" t="s">
        <v>4976</v>
      </c>
      <c r="B456" s="70">
        <v>865</v>
      </c>
      <c r="C456" s="70">
        <v>1365</v>
      </c>
    </row>
    <row r="457" spans="1:3" x14ac:dyDescent="0.2">
      <c r="A457" s="5" t="s">
        <v>4975</v>
      </c>
      <c r="B457" s="70">
        <v>6940</v>
      </c>
      <c r="C457" s="70">
        <v>10065</v>
      </c>
    </row>
    <row r="458" spans="1:3" x14ac:dyDescent="0.2">
      <c r="A458" s="5" t="s">
        <v>4974</v>
      </c>
      <c r="B458" s="70">
        <v>520</v>
      </c>
      <c r="C458" s="70">
        <v>625</v>
      </c>
    </row>
    <row r="459" spans="1:3" x14ac:dyDescent="0.2">
      <c r="A459" s="5" t="s">
        <v>4973</v>
      </c>
      <c r="B459" s="70">
        <v>8795</v>
      </c>
      <c r="C459" s="70">
        <v>13545</v>
      </c>
    </row>
    <row r="460" spans="1:3" x14ac:dyDescent="0.2">
      <c r="A460" s="5" t="s">
        <v>4972</v>
      </c>
      <c r="B460" s="70">
        <v>1185</v>
      </c>
      <c r="C460" s="70">
        <v>1670</v>
      </c>
    </row>
    <row r="461" spans="1:3" x14ac:dyDescent="0.2">
      <c r="A461" s="5" t="s">
        <v>4971</v>
      </c>
      <c r="B461" s="70">
        <v>9605</v>
      </c>
      <c r="C461" s="70">
        <v>12870</v>
      </c>
    </row>
    <row r="462" spans="1:3" x14ac:dyDescent="0.2">
      <c r="A462" s="5" t="s">
        <v>4970</v>
      </c>
      <c r="B462" s="70">
        <v>785</v>
      </c>
      <c r="C462" s="70">
        <v>1230</v>
      </c>
    </row>
    <row r="463" spans="1:3" x14ac:dyDescent="0.2">
      <c r="A463" s="5" t="s">
        <v>4969</v>
      </c>
      <c r="B463" s="70">
        <v>2415</v>
      </c>
      <c r="C463" s="70">
        <v>3285</v>
      </c>
    </row>
    <row r="464" spans="1:3" x14ac:dyDescent="0.2">
      <c r="A464" s="5" t="s">
        <v>4968</v>
      </c>
      <c r="B464" s="70">
        <v>640</v>
      </c>
      <c r="C464" s="70">
        <v>800</v>
      </c>
    </row>
    <row r="465" spans="1:3" x14ac:dyDescent="0.2">
      <c r="A465" s="5" t="s">
        <v>4967</v>
      </c>
      <c r="B465" s="70">
        <v>1955</v>
      </c>
      <c r="C465" s="70">
        <v>2815</v>
      </c>
    </row>
    <row r="466" spans="1:3" x14ac:dyDescent="0.2">
      <c r="A466" s="5" t="s">
        <v>4966</v>
      </c>
      <c r="B466" s="70">
        <v>9920</v>
      </c>
      <c r="C466" s="70">
        <v>14385</v>
      </c>
    </row>
    <row r="467" spans="1:3" x14ac:dyDescent="0.2">
      <c r="A467" s="5" t="s">
        <v>4965</v>
      </c>
      <c r="B467" s="70">
        <v>9565</v>
      </c>
      <c r="C467" s="70">
        <v>14155</v>
      </c>
    </row>
    <row r="468" spans="1:3" x14ac:dyDescent="0.2">
      <c r="A468" s="5" t="s">
        <v>4964</v>
      </c>
      <c r="B468" s="70">
        <v>1000</v>
      </c>
      <c r="C468" s="70">
        <v>1500</v>
      </c>
    </row>
    <row r="469" spans="1:3" x14ac:dyDescent="0.2">
      <c r="A469" s="5" t="s">
        <v>4963</v>
      </c>
      <c r="B469" s="70">
        <v>4955</v>
      </c>
      <c r="C469" s="70">
        <v>6590</v>
      </c>
    </row>
    <row r="470" spans="1:3" x14ac:dyDescent="0.2">
      <c r="A470" s="5" t="s">
        <v>4962</v>
      </c>
      <c r="B470" s="70">
        <v>675</v>
      </c>
      <c r="C470" s="70">
        <v>830</v>
      </c>
    </row>
    <row r="471" spans="1:3" x14ac:dyDescent="0.2">
      <c r="A471" s="5" t="s">
        <v>4961</v>
      </c>
      <c r="B471" s="70">
        <v>8210</v>
      </c>
      <c r="C471" s="70">
        <v>10100</v>
      </c>
    </row>
    <row r="472" spans="1:3" x14ac:dyDescent="0.2">
      <c r="A472" s="5" t="s">
        <v>4960</v>
      </c>
      <c r="B472" s="70">
        <v>5575</v>
      </c>
      <c r="C472" s="70">
        <v>7360</v>
      </c>
    </row>
    <row r="473" spans="1:3" x14ac:dyDescent="0.2">
      <c r="A473" s="5" t="s">
        <v>4959</v>
      </c>
      <c r="B473" s="70">
        <v>225</v>
      </c>
      <c r="C473" s="70">
        <v>305</v>
      </c>
    </row>
    <row r="474" spans="1:3" x14ac:dyDescent="0.2">
      <c r="A474" s="5" t="s">
        <v>4958</v>
      </c>
      <c r="B474" s="70">
        <v>780</v>
      </c>
      <c r="C474" s="70">
        <v>1145</v>
      </c>
    </row>
    <row r="475" spans="1:3" x14ac:dyDescent="0.2">
      <c r="A475" s="5" t="s">
        <v>4957</v>
      </c>
      <c r="B475" s="70">
        <v>280</v>
      </c>
      <c r="C475" s="70">
        <v>385</v>
      </c>
    </row>
    <row r="476" spans="1:3" x14ac:dyDescent="0.2">
      <c r="A476" s="5" t="s">
        <v>4956</v>
      </c>
      <c r="B476" s="70">
        <v>5700</v>
      </c>
      <c r="C476" s="70">
        <v>7865</v>
      </c>
    </row>
    <row r="477" spans="1:3" x14ac:dyDescent="0.2">
      <c r="A477" s="5" t="s">
        <v>4955</v>
      </c>
      <c r="B477" s="70">
        <v>5590</v>
      </c>
      <c r="C477" s="70">
        <v>7545</v>
      </c>
    </row>
    <row r="478" spans="1:3" x14ac:dyDescent="0.2">
      <c r="A478" s="5" t="s">
        <v>4954</v>
      </c>
      <c r="B478" s="70">
        <v>605</v>
      </c>
      <c r="C478" s="70">
        <v>775</v>
      </c>
    </row>
    <row r="479" spans="1:3" x14ac:dyDescent="0.2">
      <c r="A479" s="5" t="s">
        <v>4953</v>
      </c>
      <c r="B479" s="70">
        <v>3965</v>
      </c>
      <c r="C479" s="70">
        <v>5910</v>
      </c>
    </row>
    <row r="480" spans="1:3" x14ac:dyDescent="0.2">
      <c r="A480" s="5" t="s">
        <v>4952</v>
      </c>
      <c r="B480" s="70">
        <v>7280</v>
      </c>
      <c r="C480" s="70">
        <v>9465</v>
      </c>
    </row>
    <row r="481" spans="1:3" x14ac:dyDescent="0.2">
      <c r="A481" s="5" t="s">
        <v>4951</v>
      </c>
      <c r="B481" s="70">
        <v>625</v>
      </c>
      <c r="C481" s="70">
        <v>980</v>
      </c>
    </row>
    <row r="482" spans="1:3" x14ac:dyDescent="0.2">
      <c r="A482" s="5" t="s">
        <v>4950</v>
      </c>
      <c r="B482" s="70">
        <v>185</v>
      </c>
      <c r="C482" s="70">
        <v>270</v>
      </c>
    </row>
    <row r="483" spans="1:3" x14ac:dyDescent="0.2">
      <c r="A483" s="5" t="s">
        <v>4949</v>
      </c>
      <c r="B483" s="70">
        <v>405</v>
      </c>
      <c r="C483" s="70">
        <v>645</v>
      </c>
    </row>
    <row r="484" spans="1:3" x14ac:dyDescent="0.2">
      <c r="A484" s="5" t="s">
        <v>4948</v>
      </c>
      <c r="B484" s="70">
        <v>305</v>
      </c>
      <c r="C484" s="70">
        <v>480</v>
      </c>
    </row>
    <row r="485" spans="1:3" x14ac:dyDescent="0.2">
      <c r="A485" s="5" t="s">
        <v>4947</v>
      </c>
      <c r="B485" s="70">
        <v>9800</v>
      </c>
      <c r="C485" s="70">
        <v>14210</v>
      </c>
    </row>
    <row r="486" spans="1:3" x14ac:dyDescent="0.2">
      <c r="A486" s="5" t="s">
        <v>4946</v>
      </c>
      <c r="B486" s="70">
        <v>495</v>
      </c>
      <c r="C486" s="70">
        <v>765</v>
      </c>
    </row>
    <row r="487" spans="1:3" x14ac:dyDescent="0.2">
      <c r="A487" s="5" t="s">
        <v>4945</v>
      </c>
      <c r="B487" s="70">
        <v>5400</v>
      </c>
      <c r="C487" s="70">
        <v>7615</v>
      </c>
    </row>
    <row r="488" spans="1:3" x14ac:dyDescent="0.2">
      <c r="A488" s="5" t="s">
        <v>4944</v>
      </c>
      <c r="B488" s="70">
        <v>275</v>
      </c>
      <c r="C488" s="70">
        <v>420</v>
      </c>
    </row>
    <row r="489" spans="1:3" x14ac:dyDescent="0.2">
      <c r="A489" s="5" t="s">
        <v>4943</v>
      </c>
      <c r="B489" s="70">
        <v>9240</v>
      </c>
      <c r="C489" s="70">
        <v>13305</v>
      </c>
    </row>
    <row r="490" spans="1:3" x14ac:dyDescent="0.2">
      <c r="A490" s="5" t="s">
        <v>4942</v>
      </c>
      <c r="B490" s="70">
        <v>2810</v>
      </c>
      <c r="C490" s="70">
        <v>3710</v>
      </c>
    </row>
    <row r="491" spans="1:3" x14ac:dyDescent="0.2">
      <c r="A491" s="5" t="s">
        <v>4941</v>
      </c>
      <c r="B491" s="70">
        <v>3805</v>
      </c>
      <c r="C491" s="70">
        <v>4640</v>
      </c>
    </row>
    <row r="492" spans="1:3" x14ac:dyDescent="0.2">
      <c r="A492" s="5" t="s">
        <v>4940</v>
      </c>
      <c r="B492" s="70">
        <v>590</v>
      </c>
      <c r="C492" s="70">
        <v>825</v>
      </c>
    </row>
    <row r="493" spans="1:3" x14ac:dyDescent="0.2">
      <c r="A493" s="5" t="s">
        <v>4939</v>
      </c>
      <c r="B493" s="70">
        <v>815</v>
      </c>
      <c r="C493" s="70">
        <v>1020</v>
      </c>
    </row>
    <row r="494" spans="1:3" x14ac:dyDescent="0.2">
      <c r="A494" s="5" t="s">
        <v>4938</v>
      </c>
      <c r="B494" s="70">
        <v>3170</v>
      </c>
      <c r="C494" s="70">
        <v>5010</v>
      </c>
    </row>
    <row r="495" spans="1:3" x14ac:dyDescent="0.2">
      <c r="A495" s="5" t="s">
        <v>4937</v>
      </c>
      <c r="B495" s="70">
        <v>195</v>
      </c>
      <c r="C495" s="70">
        <v>260</v>
      </c>
    </row>
    <row r="496" spans="1:3" x14ac:dyDescent="0.2">
      <c r="A496" s="5" t="s">
        <v>4936</v>
      </c>
      <c r="B496" s="70">
        <v>4260</v>
      </c>
      <c r="C496" s="70">
        <v>5710</v>
      </c>
    </row>
    <row r="497" spans="1:3" x14ac:dyDescent="0.2">
      <c r="A497" s="5" t="s">
        <v>4935</v>
      </c>
      <c r="B497" s="70">
        <v>165</v>
      </c>
      <c r="C497" s="70">
        <v>215</v>
      </c>
    </row>
    <row r="498" spans="1:3" x14ac:dyDescent="0.2">
      <c r="A498" s="5" t="s">
        <v>4934</v>
      </c>
      <c r="B498" s="70">
        <v>2960</v>
      </c>
      <c r="C498" s="70">
        <v>4085</v>
      </c>
    </row>
    <row r="499" spans="1:3" x14ac:dyDescent="0.2">
      <c r="A499" s="5" t="s">
        <v>4933</v>
      </c>
      <c r="B499" s="70">
        <v>805</v>
      </c>
      <c r="C499" s="70">
        <v>1240</v>
      </c>
    </row>
    <row r="500" spans="1:3" x14ac:dyDescent="0.2">
      <c r="A500" s="5" t="s">
        <v>4932</v>
      </c>
      <c r="B500" s="70">
        <v>2265</v>
      </c>
      <c r="C500" s="70">
        <v>3420</v>
      </c>
    </row>
    <row r="501" spans="1:3" x14ac:dyDescent="0.2">
      <c r="A501" s="5" t="s">
        <v>4931</v>
      </c>
      <c r="B501" s="70">
        <v>695</v>
      </c>
      <c r="C501" s="70">
        <v>1070</v>
      </c>
    </row>
    <row r="502" spans="1:3" x14ac:dyDescent="0.2">
      <c r="A502" s="5" t="s">
        <v>4930</v>
      </c>
      <c r="B502" s="70">
        <v>625</v>
      </c>
      <c r="C502" s="70">
        <v>900</v>
      </c>
    </row>
    <row r="503" spans="1:3" x14ac:dyDescent="0.2">
      <c r="A503" s="5" t="s">
        <v>4929</v>
      </c>
      <c r="B503" s="70">
        <v>270</v>
      </c>
      <c r="C503" s="70">
        <v>360</v>
      </c>
    </row>
    <row r="504" spans="1:3" x14ac:dyDescent="0.2">
      <c r="A504" s="5" t="s">
        <v>4928</v>
      </c>
      <c r="B504" s="70">
        <v>395</v>
      </c>
      <c r="C504" s="70">
        <v>535</v>
      </c>
    </row>
    <row r="505" spans="1:3" x14ac:dyDescent="0.2">
      <c r="A505" s="5" t="s">
        <v>4927</v>
      </c>
      <c r="B505" s="70">
        <v>1945</v>
      </c>
      <c r="C505" s="70">
        <v>2975</v>
      </c>
    </row>
    <row r="506" spans="1:3" x14ac:dyDescent="0.2">
      <c r="A506" s="5" t="s">
        <v>4926</v>
      </c>
      <c r="B506" s="70">
        <v>440</v>
      </c>
      <c r="C506" s="70">
        <v>640</v>
      </c>
    </row>
    <row r="507" spans="1:3" x14ac:dyDescent="0.2">
      <c r="A507" s="5" t="s">
        <v>4925</v>
      </c>
      <c r="B507" s="70">
        <v>7370</v>
      </c>
      <c r="C507" s="70">
        <v>11790</v>
      </c>
    </row>
    <row r="508" spans="1:3" x14ac:dyDescent="0.2">
      <c r="A508" s="5" t="s">
        <v>4924</v>
      </c>
      <c r="B508" s="70">
        <v>3050</v>
      </c>
      <c r="C508" s="70">
        <v>4330</v>
      </c>
    </row>
    <row r="509" spans="1:3" x14ac:dyDescent="0.2">
      <c r="A509" s="5" t="s">
        <v>4923</v>
      </c>
      <c r="B509" s="70">
        <v>825</v>
      </c>
      <c r="C509" s="70">
        <v>1245</v>
      </c>
    </row>
    <row r="510" spans="1:3" x14ac:dyDescent="0.2">
      <c r="A510" s="5" t="s">
        <v>4922</v>
      </c>
      <c r="B510" s="70">
        <v>575</v>
      </c>
      <c r="C510" s="70">
        <v>905</v>
      </c>
    </row>
    <row r="511" spans="1:3" x14ac:dyDescent="0.2">
      <c r="A511" s="5" t="s">
        <v>4921</v>
      </c>
      <c r="B511" s="70">
        <v>105</v>
      </c>
      <c r="C511" s="70">
        <v>130</v>
      </c>
    </row>
    <row r="512" spans="1:3" x14ac:dyDescent="0.2">
      <c r="A512" s="5" t="s">
        <v>4565</v>
      </c>
      <c r="B512" s="70">
        <v>8090</v>
      </c>
      <c r="C512" s="70">
        <v>10355</v>
      </c>
    </row>
    <row r="513" spans="1:3" x14ac:dyDescent="0.2">
      <c r="A513" s="5" t="s">
        <v>4920</v>
      </c>
      <c r="B513" s="70">
        <v>680</v>
      </c>
      <c r="C513" s="70">
        <v>905</v>
      </c>
    </row>
    <row r="514" spans="1:3" x14ac:dyDescent="0.2">
      <c r="A514" s="5" t="s">
        <v>4919</v>
      </c>
      <c r="B514" s="70">
        <v>4755</v>
      </c>
      <c r="C514" s="70">
        <v>5945</v>
      </c>
    </row>
    <row r="515" spans="1:3" x14ac:dyDescent="0.2">
      <c r="A515" s="5" t="s">
        <v>4918</v>
      </c>
      <c r="B515" s="70">
        <v>750</v>
      </c>
      <c r="C515" s="70">
        <v>975</v>
      </c>
    </row>
    <row r="516" spans="1:3" x14ac:dyDescent="0.2">
      <c r="A516" s="5" t="s">
        <v>4917</v>
      </c>
      <c r="B516" s="70">
        <v>3040</v>
      </c>
      <c r="C516" s="70">
        <v>4380</v>
      </c>
    </row>
    <row r="517" spans="1:3" x14ac:dyDescent="0.2">
      <c r="A517" s="5" t="s">
        <v>4916</v>
      </c>
      <c r="B517" s="70">
        <v>960</v>
      </c>
      <c r="C517" s="70">
        <v>1410</v>
      </c>
    </row>
    <row r="518" spans="1:3" x14ac:dyDescent="0.2">
      <c r="A518" s="5" t="s">
        <v>4915</v>
      </c>
      <c r="B518" s="70">
        <v>6645</v>
      </c>
      <c r="C518" s="70">
        <v>9235</v>
      </c>
    </row>
    <row r="519" spans="1:3" x14ac:dyDescent="0.2">
      <c r="A519" s="5" t="s">
        <v>4914</v>
      </c>
      <c r="B519" s="70">
        <v>9530</v>
      </c>
      <c r="C519" s="70">
        <v>11815</v>
      </c>
    </row>
    <row r="520" spans="1:3" x14ac:dyDescent="0.2">
      <c r="A520" s="5" t="s">
        <v>4913</v>
      </c>
      <c r="B520" s="70">
        <v>645</v>
      </c>
      <c r="C520" s="70">
        <v>1015</v>
      </c>
    </row>
    <row r="521" spans="1:3" x14ac:dyDescent="0.2">
      <c r="A521" s="5" t="s">
        <v>4912</v>
      </c>
      <c r="B521" s="70">
        <v>365</v>
      </c>
      <c r="C521" s="70">
        <v>495</v>
      </c>
    </row>
    <row r="522" spans="1:3" x14ac:dyDescent="0.2">
      <c r="A522" s="5" t="s">
        <v>4911</v>
      </c>
      <c r="B522" s="70">
        <v>8175</v>
      </c>
      <c r="C522" s="70">
        <v>12755</v>
      </c>
    </row>
    <row r="523" spans="1:3" x14ac:dyDescent="0.2">
      <c r="A523" s="5" t="s">
        <v>4910</v>
      </c>
      <c r="B523" s="70">
        <v>260</v>
      </c>
      <c r="C523" s="70">
        <v>375</v>
      </c>
    </row>
    <row r="524" spans="1:3" x14ac:dyDescent="0.2">
      <c r="A524" s="5" t="s">
        <v>4909</v>
      </c>
      <c r="B524" s="70">
        <v>130</v>
      </c>
      <c r="C524" s="70">
        <v>190</v>
      </c>
    </row>
    <row r="525" spans="1:3" x14ac:dyDescent="0.2">
      <c r="A525" s="5" t="s">
        <v>4908</v>
      </c>
      <c r="B525" s="70">
        <v>145</v>
      </c>
      <c r="C525" s="70">
        <v>190</v>
      </c>
    </row>
    <row r="526" spans="1:3" x14ac:dyDescent="0.2">
      <c r="A526" s="5" t="s">
        <v>4907</v>
      </c>
      <c r="B526" s="70">
        <v>250</v>
      </c>
      <c r="C526" s="70">
        <v>315</v>
      </c>
    </row>
    <row r="527" spans="1:3" x14ac:dyDescent="0.2">
      <c r="A527" s="5" t="s">
        <v>4906</v>
      </c>
      <c r="B527" s="70">
        <v>345</v>
      </c>
      <c r="C527" s="70">
        <v>475</v>
      </c>
    </row>
    <row r="528" spans="1:3" x14ac:dyDescent="0.2">
      <c r="A528" s="5" t="s">
        <v>4905</v>
      </c>
      <c r="B528" s="70">
        <v>585</v>
      </c>
      <c r="C528" s="70">
        <v>920</v>
      </c>
    </row>
    <row r="529" spans="1:3" x14ac:dyDescent="0.2">
      <c r="A529" s="5" t="s">
        <v>4904</v>
      </c>
      <c r="B529" s="70">
        <v>5960</v>
      </c>
      <c r="C529" s="70">
        <v>8285</v>
      </c>
    </row>
    <row r="530" spans="1:3" x14ac:dyDescent="0.2">
      <c r="A530" s="5" t="s">
        <v>4903</v>
      </c>
      <c r="B530" s="70">
        <v>5455</v>
      </c>
      <c r="C530" s="70">
        <v>7910</v>
      </c>
    </row>
    <row r="531" spans="1:3" x14ac:dyDescent="0.2">
      <c r="A531" s="5" t="s">
        <v>4902</v>
      </c>
      <c r="B531" s="70">
        <v>460</v>
      </c>
      <c r="C531" s="70">
        <v>630</v>
      </c>
    </row>
    <row r="532" spans="1:3" x14ac:dyDescent="0.2">
      <c r="A532" s="5" t="s">
        <v>4901</v>
      </c>
      <c r="B532" s="70">
        <v>950</v>
      </c>
      <c r="C532" s="70">
        <v>1225</v>
      </c>
    </row>
    <row r="533" spans="1:3" x14ac:dyDescent="0.2">
      <c r="A533" s="5" t="s">
        <v>4900</v>
      </c>
      <c r="B533" s="70">
        <v>6525</v>
      </c>
      <c r="C533" s="70">
        <v>8745</v>
      </c>
    </row>
    <row r="534" spans="1:3" x14ac:dyDescent="0.2">
      <c r="A534" s="5" t="s">
        <v>4899</v>
      </c>
      <c r="B534" s="70">
        <v>145</v>
      </c>
      <c r="C534" s="70">
        <v>230</v>
      </c>
    </row>
    <row r="535" spans="1:3" x14ac:dyDescent="0.2">
      <c r="A535" s="5" t="s">
        <v>4898</v>
      </c>
      <c r="B535" s="70">
        <v>5820</v>
      </c>
      <c r="C535" s="70">
        <v>9135</v>
      </c>
    </row>
    <row r="536" spans="1:3" x14ac:dyDescent="0.2">
      <c r="A536" s="5" t="s">
        <v>4897</v>
      </c>
      <c r="B536" s="70">
        <v>400</v>
      </c>
      <c r="C536" s="70">
        <v>610</v>
      </c>
    </row>
    <row r="537" spans="1:3" x14ac:dyDescent="0.2">
      <c r="A537" s="5" t="s">
        <v>4896</v>
      </c>
      <c r="B537" s="70">
        <v>345</v>
      </c>
      <c r="C537" s="70">
        <v>415</v>
      </c>
    </row>
    <row r="538" spans="1:3" x14ac:dyDescent="0.2">
      <c r="A538" s="5" t="s">
        <v>4895</v>
      </c>
      <c r="B538" s="70">
        <v>470</v>
      </c>
      <c r="C538" s="70">
        <v>645</v>
      </c>
    </row>
    <row r="539" spans="1:3" x14ac:dyDescent="0.2">
      <c r="A539" s="5" t="s">
        <v>4894</v>
      </c>
      <c r="B539" s="70">
        <v>170</v>
      </c>
      <c r="C539" s="70">
        <v>265</v>
      </c>
    </row>
    <row r="540" spans="1:3" x14ac:dyDescent="0.2">
      <c r="A540" s="5" t="s">
        <v>4893</v>
      </c>
      <c r="B540" s="70">
        <v>4540</v>
      </c>
      <c r="C540" s="70">
        <v>5900</v>
      </c>
    </row>
    <row r="541" spans="1:3" x14ac:dyDescent="0.2">
      <c r="A541" s="5" t="s">
        <v>4892</v>
      </c>
      <c r="B541" s="70">
        <v>7115</v>
      </c>
      <c r="C541" s="70">
        <v>8680</v>
      </c>
    </row>
    <row r="542" spans="1:3" x14ac:dyDescent="0.2">
      <c r="A542" s="5" t="s">
        <v>4891</v>
      </c>
      <c r="B542" s="70">
        <v>265</v>
      </c>
      <c r="C542" s="70">
        <v>400</v>
      </c>
    </row>
    <row r="543" spans="1:3" x14ac:dyDescent="0.2">
      <c r="A543" s="5" t="s">
        <v>4890</v>
      </c>
      <c r="B543" s="70">
        <v>800</v>
      </c>
      <c r="C543" s="70">
        <v>1255</v>
      </c>
    </row>
    <row r="544" spans="1:3" x14ac:dyDescent="0.2">
      <c r="A544" s="5" t="s">
        <v>4889</v>
      </c>
      <c r="B544" s="70">
        <v>435</v>
      </c>
      <c r="C544" s="70">
        <v>595</v>
      </c>
    </row>
    <row r="545" spans="1:3" x14ac:dyDescent="0.2">
      <c r="A545" s="5" t="s">
        <v>4888</v>
      </c>
      <c r="B545" s="70">
        <v>8495</v>
      </c>
      <c r="C545" s="70">
        <v>10620</v>
      </c>
    </row>
    <row r="546" spans="1:3" x14ac:dyDescent="0.2">
      <c r="A546" s="5" t="s">
        <v>4887</v>
      </c>
      <c r="B546" s="70">
        <v>425</v>
      </c>
      <c r="C546" s="70">
        <v>560</v>
      </c>
    </row>
    <row r="547" spans="1:3" x14ac:dyDescent="0.2">
      <c r="A547" s="5" t="s">
        <v>4886</v>
      </c>
      <c r="B547" s="70">
        <v>4080</v>
      </c>
      <c r="C547" s="70">
        <v>6080</v>
      </c>
    </row>
    <row r="548" spans="1:3" x14ac:dyDescent="0.2">
      <c r="A548" s="5" t="s">
        <v>4885</v>
      </c>
      <c r="B548" s="70">
        <v>395</v>
      </c>
      <c r="C548" s="70">
        <v>555</v>
      </c>
    </row>
    <row r="549" spans="1:3" x14ac:dyDescent="0.2">
      <c r="A549" s="5" t="s">
        <v>4884</v>
      </c>
      <c r="B549" s="70">
        <v>1905</v>
      </c>
      <c r="C549" s="70">
        <v>2400</v>
      </c>
    </row>
    <row r="550" spans="1:3" x14ac:dyDescent="0.2">
      <c r="A550" s="5" t="s">
        <v>4883</v>
      </c>
      <c r="B550" s="70">
        <v>8030</v>
      </c>
      <c r="C550" s="70">
        <v>10840</v>
      </c>
    </row>
    <row r="551" spans="1:3" x14ac:dyDescent="0.2">
      <c r="A551" s="5" t="s">
        <v>4882</v>
      </c>
      <c r="B551" s="70">
        <v>3200</v>
      </c>
      <c r="C551" s="70">
        <v>4670</v>
      </c>
    </row>
    <row r="552" spans="1:3" x14ac:dyDescent="0.2">
      <c r="A552" s="5" t="s">
        <v>4881</v>
      </c>
      <c r="B552" s="70">
        <v>815</v>
      </c>
      <c r="C552" s="70">
        <v>1110</v>
      </c>
    </row>
    <row r="553" spans="1:3" x14ac:dyDescent="0.2">
      <c r="A553" s="5" t="s">
        <v>4880</v>
      </c>
      <c r="B553" s="70">
        <v>185</v>
      </c>
      <c r="C553" s="70">
        <v>230</v>
      </c>
    </row>
    <row r="554" spans="1:3" x14ac:dyDescent="0.2">
      <c r="A554" s="5" t="s">
        <v>4879</v>
      </c>
      <c r="B554" s="70">
        <v>565</v>
      </c>
      <c r="C554" s="70">
        <v>840</v>
      </c>
    </row>
    <row r="555" spans="1:3" x14ac:dyDescent="0.2">
      <c r="A555" s="5" t="s">
        <v>4878</v>
      </c>
      <c r="B555" s="70">
        <v>2785</v>
      </c>
      <c r="C555" s="70">
        <v>3650</v>
      </c>
    </row>
    <row r="556" spans="1:3" x14ac:dyDescent="0.2">
      <c r="A556" s="5" t="s">
        <v>4877</v>
      </c>
      <c r="B556" s="70">
        <v>780</v>
      </c>
      <c r="C556" s="70">
        <v>1000</v>
      </c>
    </row>
    <row r="557" spans="1:3" x14ac:dyDescent="0.2">
      <c r="A557" s="5" t="s">
        <v>4876</v>
      </c>
      <c r="B557" s="70">
        <v>9520</v>
      </c>
      <c r="C557" s="70">
        <v>15135</v>
      </c>
    </row>
    <row r="558" spans="1:3" x14ac:dyDescent="0.2">
      <c r="A558" s="5" t="s">
        <v>4875</v>
      </c>
      <c r="B558" s="70">
        <v>2435</v>
      </c>
      <c r="C558" s="70">
        <v>2970</v>
      </c>
    </row>
    <row r="559" spans="1:3" x14ac:dyDescent="0.2">
      <c r="A559" s="5" t="s">
        <v>4874</v>
      </c>
      <c r="B559" s="70">
        <v>870</v>
      </c>
      <c r="C559" s="70">
        <v>1290</v>
      </c>
    </row>
    <row r="560" spans="1:3" x14ac:dyDescent="0.2">
      <c r="A560" s="5" t="s">
        <v>4873</v>
      </c>
      <c r="B560" s="70">
        <v>3735</v>
      </c>
      <c r="C560" s="70">
        <v>5865</v>
      </c>
    </row>
    <row r="561" spans="1:3" x14ac:dyDescent="0.2">
      <c r="A561" s="5" t="s">
        <v>4872</v>
      </c>
      <c r="B561" s="70">
        <v>6475</v>
      </c>
      <c r="C561" s="70">
        <v>9455</v>
      </c>
    </row>
    <row r="562" spans="1:3" x14ac:dyDescent="0.2">
      <c r="A562" s="5" t="s">
        <v>4871</v>
      </c>
      <c r="B562" s="70">
        <v>2440</v>
      </c>
      <c r="C562" s="70">
        <v>3390</v>
      </c>
    </row>
    <row r="563" spans="1:3" x14ac:dyDescent="0.2">
      <c r="A563" s="5" t="s">
        <v>4870</v>
      </c>
      <c r="B563" s="70">
        <v>8545</v>
      </c>
      <c r="C563" s="70">
        <v>11790</v>
      </c>
    </row>
    <row r="564" spans="1:3" x14ac:dyDescent="0.2">
      <c r="A564" s="5" t="s">
        <v>4869</v>
      </c>
      <c r="B564" s="70">
        <v>240</v>
      </c>
      <c r="C564" s="70">
        <v>320</v>
      </c>
    </row>
    <row r="565" spans="1:3" x14ac:dyDescent="0.2">
      <c r="A565" s="5" t="s">
        <v>4868</v>
      </c>
      <c r="B565" s="70">
        <v>5225</v>
      </c>
      <c r="C565" s="70">
        <v>6480</v>
      </c>
    </row>
    <row r="566" spans="1:3" x14ac:dyDescent="0.2">
      <c r="A566" s="5" t="s">
        <v>4867</v>
      </c>
      <c r="B566" s="70">
        <v>8025</v>
      </c>
      <c r="C566" s="70">
        <v>10190</v>
      </c>
    </row>
    <row r="567" spans="1:3" x14ac:dyDescent="0.2">
      <c r="A567" s="5" t="s">
        <v>4866</v>
      </c>
      <c r="B567" s="70">
        <v>535</v>
      </c>
      <c r="C567" s="70">
        <v>830</v>
      </c>
    </row>
    <row r="568" spans="1:3" x14ac:dyDescent="0.2">
      <c r="A568" s="5" t="s">
        <v>4865</v>
      </c>
      <c r="B568" s="70">
        <v>6145</v>
      </c>
      <c r="C568" s="70">
        <v>8355</v>
      </c>
    </row>
    <row r="569" spans="1:3" x14ac:dyDescent="0.2">
      <c r="A569" s="5" t="s">
        <v>4864</v>
      </c>
      <c r="B569" s="70">
        <v>855</v>
      </c>
      <c r="C569" s="70">
        <v>1155</v>
      </c>
    </row>
    <row r="570" spans="1:3" x14ac:dyDescent="0.2">
      <c r="A570" s="5" t="s">
        <v>4863</v>
      </c>
      <c r="B570" s="70">
        <v>720</v>
      </c>
      <c r="C570" s="70">
        <v>1140</v>
      </c>
    </row>
    <row r="571" spans="1:3" x14ac:dyDescent="0.2">
      <c r="A571" s="5" t="s">
        <v>4862</v>
      </c>
      <c r="B571" s="70">
        <v>5195</v>
      </c>
      <c r="C571" s="70">
        <v>8050</v>
      </c>
    </row>
    <row r="572" spans="1:3" x14ac:dyDescent="0.2">
      <c r="A572" s="5" t="s">
        <v>4861</v>
      </c>
      <c r="B572" s="70">
        <v>530</v>
      </c>
      <c r="C572" s="70">
        <v>670</v>
      </c>
    </row>
    <row r="573" spans="1:3" x14ac:dyDescent="0.2">
      <c r="A573" s="5" t="s">
        <v>4860</v>
      </c>
      <c r="B573" s="70">
        <v>5590</v>
      </c>
      <c r="C573" s="70">
        <v>8050</v>
      </c>
    </row>
    <row r="574" spans="1:3" x14ac:dyDescent="0.2">
      <c r="A574" s="5" t="s">
        <v>4859</v>
      </c>
      <c r="B574" s="70">
        <v>105</v>
      </c>
      <c r="C574" s="70">
        <v>130</v>
      </c>
    </row>
    <row r="575" spans="1:3" x14ac:dyDescent="0.2">
      <c r="A575" s="5" t="s">
        <v>4858</v>
      </c>
      <c r="B575" s="70">
        <v>585</v>
      </c>
      <c r="C575" s="70">
        <v>710</v>
      </c>
    </row>
    <row r="576" spans="1:3" x14ac:dyDescent="0.2">
      <c r="A576" s="5" t="s">
        <v>4857</v>
      </c>
      <c r="B576" s="70">
        <v>970</v>
      </c>
      <c r="C576" s="70">
        <v>1475</v>
      </c>
    </row>
    <row r="577" spans="1:3" x14ac:dyDescent="0.2">
      <c r="A577" s="5" t="s">
        <v>4856</v>
      </c>
      <c r="B577" s="70">
        <v>475</v>
      </c>
      <c r="C577" s="70">
        <v>695</v>
      </c>
    </row>
    <row r="578" spans="1:3" x14ac:dyDescent="0.2">
      <c r="A578" s="5" t="s">
        <v>4855</v>
      </c>
      <c r="B578" s="70">
        <v>8565</v>
      </c>
      <c r="C578" s="70">
        <v>10450</v>
      </c>
    </row>
    <row r="579" spans="1:3" x14ac:dyDescent="0.2">
      <c r="A579" s="5" t="s">
        <v>4854</v>
      </c>
      <c r="B579" s="70">
        <v>4490</v>
      </c>
      <c r="C579" s="70">
        <v>6195</v>
      </c>
    </row>
    <row r="580" spans="1:3" x14ac:dyDescent="0.2">
      <c r="A580" s="5" t="s">
        <v>4853</v>
      </c>
      <c r="B580" s="70">
        <v>5740</v>
      </c>
      <c r="C580" s="70">
        <v>7635</v>
      </c>
    </row>
    <row r="581" spans="1:3" x14ac:dyDescent="0.2">
      <c r="A581" s="5" t="s">
        <v>4852</v>
      </c>
      <c r="B581" s="70">
        <v>195</v>
      </c>
      <c r="C581" s="70">
        <v>255</v>
      </c>
    </row>
    <row r="582" spans="1:3" x14ac:dyDescent="0.2">
      <c r="A582" s="5" t="s">
        <v>4851</v>
      </c>
      <c r="B582" s="70">
        <v>765</v>
      </c>
      <c r="C582" s="70">
        <v>1070</v>
      </c>
    </row>
    <row r="583" spans="1:3" x14ac:dyDescent="0.2">
      <c r="A583" s="5" t="s">
        <v>4850</v>
      </c>
      <c r="B583" s="70">
        <v>520</v>
      </c>
      <c r="C583" s="70">
        <v>740</v>
      </c>
    </row>
    <row r="584" spans="1:3" x14ac:dyDescent="0.2">
      <c r="A584" s="5" t="s">
        <v>4849</v>
      </c>
      <c r="B584" s="70">
        <v>320</v>
      </c>
      <c r="C584" s="70">
        <v>475</v>
      </c>
    </row>
    <row r="585" spans="1:3" x14ac:dyDescent="0.2">
      <c r="A585" s="5" t="s">
        <v>4848</v>
      </c>
      <c r="B585" s="70">
        <v>470</v>
      </c>
      <c r="C585" s="70">
        <v>705</v>
      </c>
    </row>
    <row r="586" spans="1:3" x14ac:dyDescent="0.2">
      <c r="A586" s="5" t="s">
        <v>4847</v>
      </c>
      <c r="B586" s="70">
        <v>3815</v>
      </c>
      <c r="C586" s="70">
        <v>6065</v>
      </c>
    </row>
    <row r="587" spans="1:3" x14ac:dyDescent="0.2">
      <c r="A587" s="5" t="s">
        <v>4846</v>
      </c>
      <c r="B587" s="70">
        <v>485</v>
      </c>
      <c r="C587" s="70">
        <v>715</v>
      </c>
    </row>
    <row r="588" spans="1:3" x14ac:dyDescent="0.2">
      <c r="A588" s="5" t="s">
        <v>4845</v>
      </c>
      <c r="B588" s="70">
        <v>655</v>
      </c>
      <c r="C588" s="70">
        <v>830</v>
      </c>
    </row>
    <row r="589" spans="1:3" x14ac:dyDescent="0.2">
      <c r="A589" s="5" t="s">
        <v>4844</v>
      </c>
      <c r="B589" s="70">
        <v>7685</v>
      </c>
      <c r="C589" s="70">
        <v>9915</v>
      </c>
    </row>
    <row r="590" spans="1:3" x14ac:dyDescent="0.2">
      <c r="A590" s="5" t="s">
        <v>4843</v>
      </c>
      <c r="B590" s="70">
        <v>540</v>
      </c>
      <c r="C590" s="70">
        <v>720</v>
      </c>
    </row>
    <row r="591" spans="1:3" x14ac:dyDescent="0.2">
      <c r="A591" s="5" t="s">
        <v>4842</v>
      </c>
      <c r="B591" s="70">
        <v>910</v>
      </c>
      <c r="C591" s="70">
        <v>1240</v>
      </c>
    </row>
    <row r="592" spans="1:3" x14ac:dyDescent="0.2">
      <c r="A592" s="5" t="s">
        <v>4841</v>
      </c>
      <c r="B592" s="70">
        <v>4075</v>
      </c>
      <c r="C592" s="70">
        <v>4970</v>
      </c>
    </row>
    <row r="593" spans="1:3" x14ac:dyDescent="0.2">
      <c r="A593" s="5" t="s">
        <v>4840</v>
      </c>
      <c r="B593" s="70">
        <v>2980</v>
      </c>
      <c r="C593" s="70">
        <v>4085</v>
      </c>
    </row>
    <row r="594" spans="1:3" x14ac:dyDescent="0.2">
      <c r="A594" s="5" t="s">
        <v>4839</v>
      </c>
      <c r="B594" s="70">
        <v>815</v>
      </c>
      <c r="C594" s="70">
        <v>1180</v>
      </c>
    </row>
    <row r="595" spans="1:3" x14ac:dyDescent="0.2">
      <c r="A595" s="5" t="s">
        <v>4838</v>
      </c>
      <c r="B595" s="70">
        <v>525</v>
      </c>
      <c r="C595" s="70">
        <v>650</v>
      </c>
    </row>
    <row r="596" spans="1:3" x14ac:dyDescent="0.2">
      <c r="A596" s="5" t="s">
        <v>4837</v>
      </c>
      <c r="B596" s="70">
        <v>7125</v>
      </c>
      <c r="C596" s="70">
        <v>11185</v>
      </c>
    </row>
    <row r="597" spans="1:3" x14ac:dyDescent="0.2">
      <c r="A597" s="5" t="s">
        <v>4836</v>
      </c>
      <c r="B597" s="70">
        <v>6590</v>
      </c>
      <c r="C597" s="70">
        <v>8830</v>
      </c>
    </row>
    <row r="598" spans="1:3" x14ac:dyDescent="0.2">
      <c r="A598" s="5" t="s">
        <v>4835</v>
      </c>
      <c r="B598" s="70">
        <v>4285</v>
      </c>
      <c r="C598" s="70">
        <v>6215</v>
      </c>
    </row>
    <row r="599" spans="1:3" x14ac:dyDescent="0.2">
      <c r="A599" s="5" t="s">
        <v>4834</v>
      </c>
      <c r="B599" s="70">
        <v>520</v>
      </c>
      <c r="C599" s="70">
        <v>745</v>
      </c>
    </row>
    <row r="600" spans="1:3" x14ac:dyDescent="0.2">
      <c r="A600" s="5" t="s">
        <v>4833</v>
      </c>
      <c r="B600" s="70">
        <v>110</v>
      </c>
      <c r="C600" s="70">
        <v>140</v>
      </c>
    </row>
    <row r="601" spans="1:3" x14ac:dyDescent="0.2">
      <c r="A601" s="5" t="s">
        <v>4832</v>
      </c>
      <c r="B601" s="70">
        <v>8150</v>
      </c>
      <c r="C601" s="70">
        <v>12795</v>
      </c>
    </row>
    <row r="602" spans="1:3" x14ac:dyDescent="0.2">
      <c r="A602" s="5" t="s">
        <v>4831</v>
      </c>
      <c r="B602" s="70">
        <v>885</v>
      </c>
      <c r="C602" s="70">
        <v>1080</v>
      </c>
    </row>
    <row r="603" spans="1:3" x14ac:dyDescent="0.2">
      <c r="A603" s="5" t="s">
        <v>4830</v>
      </c>
      <c r="B603" s="70">
        <v>4855</v>
      </c>
      <c r="C603" s="70">
        <v>7380</v>
      </c>
    </row>
    <row r="604" spans="1:3" x14ac:dyDescent="0.2">
      <c r="A604" s="5" t="s">
        <v>4829</v>
      </c>
      <c r="B604" s="70">
        <v>385</v>
      </c>
      <c r="C604" s="70">
        <v>490</v>
      </c>
    </row>
    <row r="605" spans="1:3" x14ac:dyDescent="0.2">
      <c r="A605" s="5" t="s">
        <v>4828</v>
      </c>
      <c r="B605" s="70">
        <v>390</v>
      </c>
      <c r="C605" s="70">
        <v>500</v>
      </c>
    </row>
    <row r="606" spans="1:3" x14ac:dyDescent="0.2">
      <c r="A606" s="5" t="s">
        <v>4827</v>
      </c>
      <c r="B606" s="70">
        <v>2875</v>
      </c>
      <c r="C606" s="70">
        <v>3910</v>
      </c>
    </row>
    <row r="607" spans="1:3" x14ac:dyDescent="0.2">
      <c r="A607" s="5" t="s">
        <v>4826</v>
      </c>
      <c r="B607" s="70">
        <v>645</v>
      </c>
      <c r="C607" s="70">
        <v>830</v>
      </c>
    </row>
    <row r="608" spans="1:3" x14ac:dyDescent="0.2">
      <c r="A608" s="5" t="s">
        <v>4825</v>
      </c>
      <c r="B608" s="70">
        <v>970</v>
      </c>
      <c r="C608" s="70">
        <v>1495</v>
      </c>
    </row>
    <row r="609" spans="1:3" x14ac:dyDescent="0.2">
      <c r="A609" s="5" t="s">
        <v>4824</v>
      </c>
      <c r="B609" s="70">
        <v>4170</v>
      </c>
      <c r="C609" s="70">
        <v>5670</v>
      </c>
    </row>
    <row r="610" spans="1:3" x14ac:dyDescent="0.2">
      <c r="A610" s="5" t="s">
        <v>4823</v>
      </c>
      <c r="B610" s="70">
        <v>4140</v>
      </c>
      <c r="C610" s="70">
        <v>5880</v>
      </c>
    </row>
    <row r="611" spans="1:3" x14ac:dyDescent="0.2">
      <c r="A611" s="5" t="s">
        <v>4822</v>
      </c>
      <c r="B611" s="70">
        <v>6640</v>
      </c>
      <c r="C611" s="70">
        <v>10625</v>
      </c>
    </row>
    <row r="612" spans="1:3" x14ac:dyDescent="0.2">
      <c r="A612" s="5" t="s">
        <v>4821</v>
      </c>
      <c r="B612" s="70">
        <v>580</v>
      </c>
      <c r="C612" s="70">
        <v>730</v>
      </c>
    </row>
    <row r="613" spans="1:3" x14ac:dyDescent="0.2">
      <c r="A613" s="5" t="s">
        <v>4820</v>
      </c>
      <c r="B613" s="70">
        <v>360</v>
      </c>
      <c r="C613" s="70">
        <v>535</v>
      </c>
    </row>
    <row r="614" spans="1:3" x14ac:dyDescent="0.2">
      <c r="A614" s="5" t="s">
        <v>4819</v>
      </c>
      <c r="B614" s="70">
        <v>6925</v>
      </c>
      <c r="C614" s="70">
        <v>10110</v>
      </c>
    </row>
    <row r="615" spans="1:3" x14ac:dyDescent="0.2">
      <c r="A615" s="5" t="s">
        <v>4818</v>
      </c>
      <c r="B615" s="70">
        <v>830</v>
      </c>
      <c r="C615" s="70">
        <v>1245</v>
      </c>
    </row>
    <row r="616" spans="1:3" x14ac:dyDescent="0.2">
      <c r="A616" s="5" t="s">
        <v>4817</v>
      </c>
      <c r="B616" s="70">
        <v>4810</v>
      </c>
      <c r="C616" s="70">
        <v>7650</v>
      </c>
    </row>
    <row r="617" spans="1:3" x14ac:dyDescent="0.2">
      <c r="A617" s="5" t="s">
        <v>4816</v>
      </c>
      <c r="B617" s="70">
        <v>310</v>
      </c>
      <c r="C617" s="70">
        <v>460</v>
      </c>
    </row>
    <row r="618" spans="1:3" x14ac:dyDescent="0.2">
      <c r="A618" s="5" t="s">
        <v>4815</v>
      </c>
      <c r="B618" s="70">
        <v>995</v>
      </c>
      <c r="C618" s="70">
        <v>1265</v>
      </c>
    </row>
    <row r="619" spans="1:3" x14ac:dyDescent="0.2">
      <c r="A619" s="5" t="s">
        <v>4814</v>
      </c>
      <c r="B619" s="70">
        <v>895</v>
      </c>
      <c r="C619" s="70">
        <v>1165</v>
      </c>
    </row>
    <row r="620" spans="1:3" x14ac:dyDescent="0.2">
      <c r="A620" s="5" t="s">
        <v>4813</v>
      </c>
      <c r="B620" s="70">
        <v>2035</v>
      </c>
      <c r="C620" s="70">
        <v>2525</v>
      </c>
    </row>
    <row r="621" spans="1:3" x14ac:dyDescent="0.2">
      <c r="A621" s="5" t="s">
        <v>4812</v>
      </c>
      <c r="B621" s="70">
        <v>8075</v>
      </c>
      <c r="C621" s="70">
        <v>12840</v>
      </c>
    </row>
    <row r="622" spans="1:3" x14ac:dyDescent="0.2">
      <c r="A622" s="5" t="s">
        <v>4811</v>
      </c>
      <c r="B622" s="70">
        <v>6590</v>
      </c>
      <c r="C622" s="70">
        <v>9620</v>
      </c>
    </row>
    <row r="623" spans="1:3" x14ac:dyDescent="0.2">
      <c r="A623" s="5" t="s">
        <v>4810</v>
      </c>
      <c r="B623" s="70">
        <v>2205</v>
      </c>
      <c r="C623" s="70">
        <v>3265</v>
      </c>
    </row>
    <row r="624" spans="1:3" x14ac:dyDescent="0.2">
      <c r="A624" s="5" t="s">
        <v>4809</v>
      </c>
      <c r="B624" s="70">
        <v>9035</v>
      </c>
      <c r="C624" s="70">
        <v>14185</v>
      </c>
    </row>
    <row r="625" spans="1:3" x14ac:dyDescent="0.2">
      <c r="A625" s="5" t="s">
        <v>4808</v>
      </c>
      <c r="B625" s="70">
        <v>465</v>
      </c>
      <c r="C625" s="70">
        <v>570</v>
      </c>
    </row>
    <row r="626" spans="1:3" x14ac:dyDescent="0.2">
      <c r="A626" s="5" t="s">
        <v>4807</v>
      </c>
      <c r="B626" s="70">
        <v>3835</v>
      </c>
      <c r="C626" s="70">
        <v>5215</v>
      </c>
    </row>
    <row r="627" spans="1:3" x14ac:dyDescent="0.2">
      <c r="A627" s="5" t="s">
        <v>4806</v>
      </c>
      <c r="B627" s="70">
        <v>3365</v>
      </c>
      <c r="C627" s="70">
        <v>4105</v>
      </c>
    </row>
    <row r="628" spans="1:3" x14ac:dyDescent="0.2">
      <c r="A628" s="5" t="s">
        <v>4805</v>
      </c>
      <c r="B628" s="70">
        <v>365</v>
      </c>
      <c r="C628" s="70">
        <v>575</v>
      </c>
    </row>
    <row r="629" spans="1:3" x14ac:dyDescent="0.2">
      <c r="A629" s="5" t="s">
        <v>4804</v>
      </c>
      <c r="B629" s="70">
        <v>925</v>
      </c>
      <c r="C629" s="70">
        <v>1370</v>
      </c>
    </row>
    <row r="630" spans="1:3" x14ac:dyDescent="0.2">
      <c r="A630" s="5" t="s">
        <v>4803</v>
      </c>
      <c r="B630" s="70">
        <v>745</v>
      </c>
      <c r="C630" s="70">
        <v>1095</v>
      </c>
    </row>
    <row r="631" spans="1:3" x14ac:dyDescent="0.2">
      <c r="A631" s="5" t="s">
        <v>4802</v>
      </c>
      <c r="B631" s="70">
        <v>6460</v>
      </c>
      <c r="C631" s="70">
        <v>8980</v>
      </c>
    </row>
    <row r="632" spans="1:3" x14ac:dyDescent="0.2">
      <c r="A632" s="5" t="s">
        <v>4801</v>
      </c>
      <c r="B632" s="70">
        <v>4475</v>
      </c>
      <c r="C632" s="70">
        <v>5995</v>
      </c>
    </row>
    <row r="633" spans="1:3" x14ac:dyDescent="0.2">
      <c r="A633" s="5" t="s">
        <v>4800</v>
      </c>
      <c r="B633" s="70">
        <v>8625</v>
      </c>
      <c r="C633" s="70">
        <v>11125</v>
      </c>
    </row>
    <row r="634" spans="1:3" x14ac:dyDescent="0.2">
      <c r="A634" s="5" t="s">
        <v>4799</v>
      </c>
      <c r="B634" s="70">
        <v>9055</v>
      </c>
      <c r="C634" s="70">
        <v>12585</v>
      </c>
    </row>
    <row r="635" spans="1:3" x14ac:dyDescent="0.2">
      <c r="A635" s="5" t="s">
        <v>4798</v>
      </c>
      <c r="B635" s="70">
        <v>115</v>
      </c>
      <c r="C635" s="70">
        <v>160</v>
      </c>
    </row>
    <row r="636" spans="1:3" x14ac:dyDescent="0.2">
      <c r="A636" s="5" t="s">
        <v>4797</v>
      </c>
      <c r="B636" s="70">
        <v>7120</v>
      </c>
      <c r="C636" s="70">
        <v>10255</v>
      </c>
    </row>
    <row r="637" spans="1:3" x14ac:dyDescent="0.2">
      <c r="A637" s="5" t="s">
        <v>4796</v>
      </c>
      <c r="B637" s="70">
        <v>410</v>
      </c>
      <c r="C637" s="70">
        <v>565</v>
      </c>
    </row>
    <row r="638" spans="1:3" x14ac:dyDescent="0.2">
      <c r="A638" s="5" t="s">
        <v>4795</v>
      </c>
      <c r="B638" s="70">
        <v>380</v>
      </c>
      <c r="C638" s="70">
        <v>595</v>
      </c>
    </row>
    <row r="639" spans="1:3" x14ac:dyDescent="0.2">
      <c r="A639" s="5" t="s">
        <v>4794</v>
      </c>
      <c r="B639" s="70">
        <v>8740</v>
      </c>
      <c r="C639" s="70">
        <v>12150</v>
      </c>
    </row>
    <row r="640" spans="1:3" x14ac:dyDescent="0.2">
      <c r="A640" s="5" t="s">
        <v>4793</v>
      </c>
      <c r="B640" s="70">
        <v>125</v>
      </c>
      <c r="C640" s="70">
        <v>190</v>
      </c>
    </row>
    <row r="641" spans="1:3" x14ac:dyDescent="0.2">
      <c r="A641" s="5" t="s">
        <v>4792</v>
      </c>
      <c r="B641" s="70">
        <v>260</v>
      </c>
      <c r="C641" s="70">
        <v>320</v>
      </c>
    </row>
    <row r="642" spans="1:3" x14ac:dyDescent="0.2">
      <c r="A642" s="5" t="s">
        <v>4791</v>
      </c>
      <c r="B642" s="70">
        <v>520</v>
      </c>
      <c r="C642" s="70">
        <v>720</v>
      </c>
    </row>
    <row r="643" spans="1:3" x14ac:dyDescent="0.2">
      <c r="A643" s="5" t="s">
        <v>4790</v>
      </c>
      <c r="B643" s="70">
        <v>815</v>
      </c>
      <c r="C643" s="70">
        <v>1205</v>
      </c>
    </row>
    <row r="644" spans="1:3" x14ac:dyDescent="0.2">
      <c r="A644" s="5" t="s">
        <v>4789</v>
      </c>
      <c r="B644" s="70">
        <v>430</v>
      </c>
      <c r="C644" s="70">
        <v>525</v>
      </c>
    </row>
    <row r="645" spans="1:3" x14ac:dyDescent="0.2">
      <c r="A645" s="5" t="s">
        <v>4788</v>
      </c>
      <c r="B645" s="70">
        <v>1055</v>
      </c>
      <c r="C645" s="70">
        <v>1275</v>
      </c>
    </row>
    <row r="646" spans="1:3" x14ac:dyDescent="0.2">
      <c r="A646" s="5" t="s">
        <v>4787</v>
      </c>
      <c r="B646" s="70">
        <v>5295</v>
      </c>
      <c r="C646" s="70">
        <v>8205</v>
      </c>
    </row>
    <row r="647" spans="1:3" x14ac:dyDescent="0.2">
      <c r="A647" s="5" t="s">
        <v>4786</v>
      </c>
      <c r="B647" s="70">
        <v>6305</v>
      </c>
      <c r="C647" s="70">
        <v>8765</v>
      </c>
    </row>
    <row r="648" spans="1:3" x14ac:dyDescent="0.2">
      <c r="A648" s="5" t="s">
        <v>4785</v>
      </c>
      <c r="B648" s="70">
        <v>270</v>
      </c>
      <c r="C648" s="70">
        <v>380</v>
      </c>
    </row>
    <row r="649" spans="1:3" x14ac:dyDescent="0.2">
      <c r="A649" s="5" t="s">
        <v>4784</v>
      </c>
      <c r="B649" s="70">
        <v>340</v>
      </c>
      <c r="C649" s="70">
        <v>460</v>
      </c>
    </row>
    <row r="650" spans="1:3" x14ac:dyDescent="0.2">
      <c r="A650" s="5" t="s">
        <v>4783</v>
      </c>
      <c r="B650" s="70">
        <v>235</v>
      </c>
      <c r="C650" s="70">
        <v>315</v>
      </c>
    </row>
    <row r="651" spans="1:3" x14ac:dyDescent="0.2">
      <c r="A651" s="5" t="s">
        <v>4782</v>
      </c>
      <c r="B651" s="70">
        <v>900</v>
      </c>
      <c r="C651" s="70">
        <v>1430</v>
      </c>
    </row>
    <row r="652" spans="1:3" x14ac:dyDescent="0.2">
      <c r="A652" s="5" t="s">
        <v>4781</v>
      </c>
      <c r="B652" s="70">
        <v>805</v>
      </c>
      <c r="C652" s="70">
        <v>1265</v>
      </c>
    </row>
    <row r="653" spans="1:3" x14ac:dyDescent="0.2">
      <c r="A653" s="5" t="s">
        <v>4780</v>
      </c>
      <c r="B653" s="70">
        <v>310</v>
      </c>
      <c r="C653" s="70">
        <v>405</v>
      </c>
    </row>
    <row r="654" spans="1:3" x14ac:dyDescent="0.2">
      <c r="A654" s="5" t="s">
        <v>4779</v>
      </c>
      <c r="B654" s="70">
        <v>210</v>
      </c>
      <c r="C654" s="70">
        <v>285</v>
      </c>
    </row>
    <row r="655" spans="1:3" x14ac:dyDescent="0.2">
      <c r="A655" s="5" t="s">
        <v>4778</v>
      </c>
      <c r="B655" s="70">
        <v>9815</v>
      </c>
      <c r="C655" s="70">
        <v>13445</v>
      </c>
    </row>
    <row r="656" spans="1:3" x14ac:dyDescent="0.2">
      <c r="A656" s="5" t="s">
        <v>4777</v>
      </c>
      <c r="B656" s="70">
        <v>9150</v>
      </c>
      <c r="C656" s="70">
        <v>12810</v>
      </c>
    </row>
    <row r="657" spans="1:3" x14ac:dyDescent="0.2">
      <c r="A657" s="5" t="s">
        <v>4776</v>
      </c>
      <c r="B657" s="70">
        <v>1050</v>
      </c>
      <c r="C657" s="70">
        <v>1480</v>
      </c>
    </row>
    <row r="658" spans="1:3" x14ac:dyDescent="0.2">
      <c r="A658" s="5" t="s">
        <v>4775</v>
      </c>
      <c r="B658" s="70">
        <v>440</v>
      </c>
      <c r="C658" s="70">
        <v>605</v>
      </c>
    </row>
    <row r="659" spans="1:3" x14ac:dyDescent="0.2">
      <c r="A659" s="5" t="s">
        <v>4774</v>
      </c>
      <c r="B659" s="70">
        <v>7770</v>
      </c>
      <c r="C659" s="70">
        <v>10335</v>
      </c>
    </row>
    <row r="660" spans="1:3" x14ac:dyDescent="0.2">
      <c r="A660" s="5" t="s">
        <v>4773</v>
      </c>
      <c r="B660" s="70">
        <v>880</v>
      </c>
      <c r="C660" s="70">
        <v>1295</v>
      </c>
    </row>
    <row r="661" spans="1:3" x14ac:dyDescent="0.2">
      <c r="A661" s="5" t="s">
        <v>4772</v>
      </c>
      <c r="B661" s="70">
        <v>4330</v>
      </c>
      <c r="C661" s="70">
        <v>6280</v>
      </c>
    </row>
    <row r="662" spans="1:3" x14ac:dyDescent="0.2">
      <c r="A662" s="5" t="s">
        <v>4771</v>
      </c>
      <c r="B662" s="70">
        <v>580</v>
      </c>
      <c r="C662" s="70">
        <v>805</v>
      </c>
    </row>
    <row r="663" spans="1:3" x14ac:dyDescent="0.2">
      <c r="A663" s="5" t="s">
        <v>4770</v>
      </c>
      <c r="B663" s="70">
        <v>555</v>
      </c>
      <c r="C663" s="70">
        <v>790</v>
      </c>
    </row>
    <row r="664" spans="1:3" x14ac:dyDescent="0.2">
      <c r="A664" s="5" t="s">
        <v>4769</v>
      </c>
      <c r="B664" s="70">
        <v>820</v>
      </c>
      <c r="C664" s="70">
        <v>1025</v>
      </c>
    </row>
    <row r="665" spans="1:3" x14ac:dyDescent="0.2">
      <c r="A665" s="5" t="s">
        <v>4768</v>
      </c>
      <c r="B665" s="70">
        <v>7355</v>
      </c>
      <c r="C665" s="70">
        <v>10370</v>
      </c>
    </row>
    <row r="666" spans="1:3" x14ac:dyDescent="0.2">
      <c r="A666" s="5" t="s">
        <v>4767</v>
      </c>
      <c r="B666" s="70">
        <v>4360</v>
      </c>
      <c r="C666" s="70">
        <v>6975</v>
      </c>
    </row>
    <row r="667" spans="1:3" x14ac:dyDescent="0.2">
      <c r="A667" s="5" t="s">
        <v>4766</v>
      </c>
      <c r="B667" s="70">
        <v>6360</v>
      </c>
      <c r="C667" s="70">
        <v>8520</v>
      </c>
    </row>
    <row r="668" spans="1:3" x14ac:dyDescent="0.2">
      <c r="A668" s="5" t="s">
        <v>4765</v>
      </c>
      <c r="B668" s="70">
        <v>1625</v>
      </c>
      <c r="C668" s="70">
        <v>2550</v>
      </c>
    </row>
    <row r="669" spans="1:3" x14ac:dyDescent="0.2">
      <c r="A669" s="5" t="s">
        <v>4764</v>
      </c>
      <c r="B669" s="70">
        <v>155</v>
      </c>
      <c r="C669" s="70">
        <v>210</v>
      </c>
    </row>
    <row r="670" spans="1:3" x14ac:dyDescent="0.2">
      <c r="A670" s="5" t="s">
        <v>4763</v>
      </c>
      <c r="B670" s="70">
        <v>6760</v>
      </c>
      <c r="C670" s="70">
        <v>10410</v>
      </c>
    </row>
    <row r="671" spans="1:3" x14ac:dyDescent="0.2">
      <c r="A671" s="5" t="s">
        <v>4762</v>
      </c>
      <c r="B671" s="70">
        <v>4635</v>
      </c>
      <c r="C671" s="70">
        <v>5700</v>
      </c>
    </row>
    <row r="672" spans="1:3" x14ac:dyDescent="0.2">
      <c r="A672" s="5" t="s">
        <v>4761</v>
      </c>
      <c r="B672" s="70">
        <v>170</v>
      </c>
      <c r="C672" s="70">
        <v>215</v>
      </c>
    </row>
    <row r="673" spans="1:3" x14ac:dyDescent="0.2">
      <c r="A673" s="5" t="s">
        <v>4760</v>
      </c>
      <c r="B673" s="70">
        <v>630</v>
      </c>
      <c r="C673" s="70">
        <v>1010</v>
      </c>
    </row>
    <row r="674" spans="1:3" x14ac:dyDescent="0.2">
      <c r="A674" s="5" t="s">
        <v>4759</v>
      </c>
      <c r="B674" s="70">
        <v>6505</v>
      </c>
      <c r="C674" s="70">
        <v>10085</v>
      </c>
    </row>
    <row r="675" spans="1:3" x14ac:dyDescent="0.2">
      <c r="A675" s="5" t="s">
        <v>4758</v>
      </c>
      <c r="B675" s="70">
        <v>770</v>
      </c>
      <c r="C675" s="70">
        <v>1110</v>
      </c>
    </row>
    <row r="676" spans="1:3" x14ac:dyDescent="0.2">
      <c r="A676" s="5" t="s">
        <v>4757</v>
      </c>
      <c r="B676" s="70">
        <v>4245</v>
      </c>
      <c r="C676" s="70">
        <v>5520</v>
      </c>
    </row>
    <row r="677" spans="1:3" x14ac:dyDescent="0.2">
      <c r="A677" s="5" t="s">
        <v>4756</v>
      </c>
      <c r="B677" s="70">
        <v>555</v>
      </c>
      <c r="C677" s="70">
        <v>805</v>
      </c>
    </row>
    <row r="678" spans="1:3" x14ac:dyDescent="0.2">
      <c r="A678" s="5" t="s">
        <v>4755</v>
      </c>
      <c r="B678" s="70">
        <v>1920</v>
      </c>
      <c r="C678" s="70">
        <v>2705</v>
      </c>
    </row>
    <row r="679" spans="1:3" x14ac:dyDescent="0.2">
      <c r="A679" s="5" t="s">
        <v>4754</v>
      </c>
      <c r="B679" s="70">
        <v>4740</v>
      </c>
      <c r="C679" s="70">
        <v>6730</v>
      </c>
    </row>
    <row r="680" spans="1:3" x14ac:dyDescent="0.2">
      <c r="A680" s="5" t="s">
        <v>4753</v>
      </c>
      <c r="B680" s="70">
        <v>915</v>
      </c>
      <c r="C680" s="70">
        <v>1265</v>
      </c>
    </row>
    <row r="681" spans="1:3" x14ac:dyDescent="0.2">
      <c r="A681" s="5" t="s">
        <v>4752</v>
      </c>
      <c r="B681" s="70">
        <v>285</v>
      </c>
      <c r="C681" s="70">
        <v>430</v>
      </c>
    </row>
    <row r="682" spans="1:3" x14ac:dyDescent="0.2">
      <c r="A682" s="5" t="s">
        <v>4751</v>
      </c>
      <c r="B682" s="70">
        <v>4575</v>
      </c>
      <c r="C682" s="70">
        <v>5675</v>
      </c>
    </row>
    <row r="683" spans="1:3" x14ac:dyDescent="0.2">
      <c r="A683" s="5" t="s">
        <v>4750</v>
      </c>
      <c r="B683" s="70">
        <v>3785</v>
      </c>
      <c r="C683" s="70">
        <v>5525</v>
      </c>
    </row>
    <row r="684" spans="1:3" x14ac:dyDescent="0.2">
      <c r="A684" s="5" t="s">
        <v>4749</v>
      </c>
      <c r="B684" s="70">
        <v>215</v>
      </c>
      <c r="C684" s="70">
        <v>260</v>
      </c>
    </row>
    <row r="685" spans="1:3" x14ac:dyDescent="0.2">
      <c r="A685" s="5" t="s">
        <v>4748</v>
      </c>
      <c r="B685" s="70">
        <v>5365</v>
      </c>
      <c r="C685" s="70">
        <v>8155</v>
      </c>
    </row>
    <row r="686" spans="1:3" x14ac:dyDescent="0.2">
      <c r="A686" s="5" t="s">
        <v>4747</v>
      </c>
      <c r="B686" s="70">
        <v>4760</v>
      </c>
      <c r="C686" s="70">
        <v>6045</v>
      </c>
    </row>
    <row r="687" spans="1:3" x14ac:dyDescent="0.2">
      <c r="A687" s="5" t="s">
        <v>4746</v>
      </c>
      <c r="B687" s="70">
        <v>1440</v>
      </c>
      <c r="C687" s="70">
        <v>2160</v>
      </c>
    </row>
    <row r="688" spans="1:3" x14ac:dyDescent="0.2">
      <c r="A688" s="5" t="s">
        <v>4745</v>
      </c>
      <c r="B688" s="70">
        <v>6955</v>
      </c>
      <c r="C688" s="70">
        <v>8765</v>
      </c>
    </row>
    <row r="689" spans="1:3" x14ac:dyDescent="0.2">
      <c r="A689" s="5" t="s">
        <v>4744</v>
      </c>
      <c r="B689" s="70">
        <v>825</v>
      </c>
      <c r="C689" s="70">
        <v>1090</v>
      </c>
    </row>
    <row r="690" spans="1:3" x14ac:dyDescent="0.2">
      <c r="A690" s="5" t="s">
        <v>4743</v>
      </c>
      <c r="B690" s="70">
        <v>6190</v>
      </c>
      <c r="C690" s="70">
        <v>9840</v>
      </c>
    </row>
    <row r="691" spans="1:3" x14ac:dyDescent="0.2">
      <c r="A691" s="5" t="s">
        <v>4742</v>
      </c>
      <c r="B691" s="70">
        <v>5340</v>
      </c>
      <c r="C691" s="70">
        <v>6995</v>
      </c>
    </row>
    <row r="692" spans="1:3" x14ac:dyDescent="0.2">
      <c r="A692" s="5" t="s">
        <v>4741</v>
      </c>
      <c r="B692" s="70">
        <v>950</v>
      </c>
      <c r="C692" s="70">
        <v>1435</v>
      </c>
    </row>
    <row r="693" spans="1:3" x14ac:dyDescent="0.2">
      <c r="A693" s="5" t="s">
        <v>4740</v>
      </c>
      <c r="B693" s="70">
        <v>615</v>
      </c>
      <c r="C693" s="70">
        <v>830</v>
      </c>
    </row>
    <row r="694" spans="1:3" x14ac:dyDescent="0.2">
      <c r="A694" s="5" t="s">
        <v>4739</v>
      </c>
      <c r="B694" s="70">
        <v>510</v>
      </c>
      <c r="C694" s="70">
        <v>670</v>
      </c>
    </row>
    <row r="695" spans="1:3" x14ac:dyDescent="0.2">
      <c r="A695" s="5" t="s">
        <v>4738</v>
      </c>
      <c r="B695" s="70">
        <v>525</v>
      </c>
      <c r="C695" s="70">
        <v>780</v>
      </c>
    </row>
    <row r="696" spans="1:3" x14ac:dyDescent="0.2">
      <c r="A696" s="5" t="s">
        <v>4737</v>
      </c>
      <c r="B696" s="70">
        <v>135</v>
      </c>
      <c r="C696" s="70">
        <v>215</v>
      </c>
    </row>
    <row r="697" spans="1:3" x14ac:dyDescent="0.2">
      <c r="A697" s="5" t="s">
        <v>4736</v>
      </c>
      <c r="B697" s="70">
        <v>6685</v>
      </c>
      <c r="C697" s="70">
        <v>8825</v>
      </c>
    </row>
    <row r="698" spans="1:3" x14ac:dyDescent="0.2">
      <c r="A698" s="5" t="s">
        <v>4735</v>
      </c>
      <c r="B698" s="70">
        <v>5735</v>
      </c>
      <c r="C698" s="70">
        <v>8715</v>
      </c>
    </row>
    <row r="699" spans="1:3" x14ac:dyDescent="0.2">
      <c r="A699" s="5" t="s">
        <v>4734</v>
      </c>
      <c r="B699" s="70">
        <v>3930</v>
      </c>
      <c r="C699" s="70">
        <v>5070</v>
      </c>
    </row>
    <row r="700" spans="1:3" x14ac:dyDescent="0.2">
      <c r="A700" s="5" t="s">
        <v>4733</v>
      </c>
      <c r="B700" s="70">
        <v>970</v>
      </c>
      <c r="C700" s="70">
        <v>1435</v>
      </c>
    </row>
    <row r="701" spans="1:3" x14ac:dyDescent="0.2">
      <c r="A701" s="5" t="s">
        <v>4732</v>
      </c>
      <c r="B701" s="70">
        <v>655</v>
      </c>
      <c r="C701" s="70">
        <v>865</v>
      </c>
    </row>
    <row r="702" spans="1:3" x14ac:dyDescent="0.2">
      <c r="A702" s="5" t="s">
        <v>4731</v>
      </c>
      <c r="B702" s="70">
        <v>3950</v>
      </c>
      <c r="C702" s="70">
        <v>5690</v>
      </c>
    </row>
    <row r="703" spans="1:3" x14ac:dyDescent="0.2">
      <c r="A703" s="5" t="s">
        <v>4730</v>
      </c>
      <c r="B703" s="70">
        <v>7460</v>
      </c>
      <c r="C703" s="70">
        <v>8950</v>
      </c>
    </row>
    <row r="704" spans="1:3" x14ac:dyDescent="0.2">
      <c r="A704" s="5" t="s">
        <v>4729</v>
      </c>
      <c r="B704" s="70">
        <v>125</v>
      </c>
      <c r="C704" s="70">
        <v>195</v>
      </c>
    </row>
    <row r="705" spans="1:3" x14ac:dyDescent="0.2">
      <c r="A705" s="5" t="s">
        <v>4728</v>
      </c>
      <c r="B705" s="70">
        <v>455</v>
      </c>
      <c r="C705" s="70">
        <v>545</v>
      </c>
    </row>
    <row r="706" spans="1:3" x14ac:dyDescent="0.2">
      <c r="A706" s="5" t="s">
        <v>4727</v>
      </c>
      <c r="B706" s="70">
        <v>2890</v>
      </c>
      <c r="C706" s="70">
        <v>4250</v>
      </c>
    </row>
    <row r="707" spans="1:3" x14ac:dyDescent="0.2">
      <c r="A707" s="5" t="s">
        <v>4726</v>
      </c>
      <c r="B707" s="70">
        <v>5970</v>
      </c>
      <c r="C707" s="70">
        <v>8240</v>
      </c>
    </row>
    <row r="708" spans="1:3" x14ac:dyDescent="0.2">
      <c r="A708" s="5" t="s">
        <v>3967</v>
      </c>
      <c r="B708" s="70">
        <v>9290</v>
      </c>
      <c r="C708" s="70">
        <v>13565</v>
      </c>
    </row>
    <row r="709" spans="1:3" x14ac:dyDescent="0.2">
      <c r="A709" s="5" t="s">
        <v>4725</v>
      </c>
      <c r="B709" s="70">
        <v>620</v>
      </c>
      <c r="C709" s="70">
        <v>820</v>
      </c>
    </row>
    <row r="710" spans="1:3" x14ac:dyDescent="0.2">
      <c r="A710" s="5" t="s">
        <v>4724</v>
      </c>
      <c r="B710" s="70">
        <v>9730</v>
      </c>
      <c r="C710" s="70">
        <v>12455</v>
      </c>
    </row>
    <row r="711" spans="1:3" x14ac:dyDescent="0.2">
      <c r="A711" s="5" t="s">
        <v>4723</v>
      </c>
      <c r="B711" s="70">
        <v>500</v>
      </c>
      <c r="C711" s="70">
        <v>765</v>
      </c>
    </row>
    <row r="712" spans="1:3" x14ac:dyDescent="0.2">
      <c r="A712" s="5" t="s">
        <v>4722</v>
      </c>
      <c r="B712" s="70">
        <v>3330</v>
      </c>
      <c r="C712" s="70">
        <v>4530</v>
      </c>
    </row>
    <row r="713" spans="1:3" x14ac:dyDescent="0.2">
      <c r="A713" s="5" t="s">
        <v>4721</v>
      </c>
      <c r="B713" s="70">
        <v>640</v>
      </c>
      <c r="C713" s="70">
        <v>940</v>
      </c>
    </row>
    <row r="714" spans="1:3" x14ac:dyDescent="0.2">
      <c r="A714" s="5" t="s">
        <v>4720</v>
      </c>
      <c r="B714" s="70">
        <v>965</v>
      </c>
      <c r="C714" s="70">
        <v>1450</v>
      </c>
    </row>
    <row r="715" spans="1:3" x14ac:dyDescent="0.2">
      <c r="A715" s="5" t="s">
        <v>4719</v>
      </c>
      <c r="B715" s="70">
        <v>8910</v>
      </c>
      <c r="C715" s="70">
        <v>13010</v>
      </c>
    </row>
    <row r="716" spans="1:3" x14ac:dyDescent="0.2">
      <c r="A716" s="5" t="s">
        <v>4718</v>
      </c>
      <c r="B716" s="70">
        <v>490</v>
      </c>
      <c r="C716" s="70">
        <v>705</v>
      </c>
    </row>
    <row r="717" spans="1:3" x14ac:dyDescent="0.2">
      <c r="A717" s="5" t="s">
        <v>4717</v>
      </c>
      <c r="B717" s="70">
        <v>9465</v>
      </c>
      <c r="C717" s="70">
        <v>13250</v>
      </c>
    </row>
    <row r="718" spans="1:3" x14ac:dyDescent="0.2">
      <c r="A718" s="5" t="s">
        <v>4716</v>
      </c>
      <c r="B718" s="70">
        <v>7970</v>
      </c>
      <c r="C718" s="70">
        <v>11240</v>
      </c>
    </row>
    <row r="719" spans="1:3" x14ac:dyDescent="0.2">
      <c r="A719" s="5" t="s">
        <v>4715</v>
      </c>
      <c r="B719" s="70">
        <v>510</v>
      </c>
      <c r="C719" s="70">
        <v>660</v>
      </c>
    </row>
    <row r="720" spans="1:3" x14ac:dyDescent="0.2">
      <c r="A720" s="5" t="s">
        <v>4714</v>
      </c>
      <c r="B720" s="70">
        <v>4360</v>
      </c>
      <c r="C720" s="70">
        <v>5885</v>
      </c>
    </row>
    <row r="721" spans="1:3" x14ac:dyDescent="0.2">
      <c r="A721" s="5" t="s">
        <v>4713</v>
      </c>
      <c r="B721" s="70">
        <v>185</v>
      </c>
      <c r="C721" s="70">
        <v>225</v>
      </c>
    </row>
    <row r="722" spans="1:3" x14ac:dyDescent="0.2">
      <c r="A722" s="5" t="s">
        <v>4712</v>
      </c>
      <c r="B722" s="70">
        <v>6485</v>
      </c>
      <c r="C722" s="70">
        <v>8885</v>
      </c>
    </row>
    <row r="723" spans="1:3" x14ac:dyDescent="0.2">
      <c r="A723" s="5" t="s">
        <v>4711</v>
      </c>
      <c r="B723" s="70">
        <v>975</v>
      </c>
      <c r="C723" s="70">
        <v>1285</v>
      </c>
    </row>
    <row r="724" spans="1:3" x14ac:dyDescent="0.2">
      <c r="A724" s="5" t="s">
        <v>4710</v>
      </c>
      <c r="B724" s="70">
        <v>2725</v>
      </c>
      <c r="C724" s="70">
        <v>3570</v>
      </c>
    </row>
    <row r="725" spans="1:3" x14ac:dyDescent="0.2">
      <c r="A725" s="5" t="s">
        <v>4709</v>
      </c>
      <c r="B725" s="70">
        <v>4975</v>
      </c>
      <c r="C725" s="70">
        <v>6470</v>
      </c>
    </row>
    <row r="726" spans="1:3" x14ac:dyDescent="0.2">
      <c r="A726" s="5" t="s">
        <v>4708</v>
      </c>
      <c r="B726" s="70">
        <v>1060</v>
      </c>
      <c r="C726" s="70">
        <v>1345</v>
      </c>
    </row>
    <row r="727" spans="1:3" x14ac:dyDescent="0.2">
      <c r="A727" s="5" t="s">
        <v>4707</v>
      </c>
      <c r="B727" s="70">
        <v>470</v>
      </c>
      <c r="C727" s="70">
        <v>680</v>
      </c>
    </row>
    <row r="728" spans="1:3" x14ac:dyDescent="0.2">
      <c r="A728" s="5" t="s">
        <v>4706</v>
      </c>
      <c r="B728" s="70">
        <v>595</v>
      </c>
      <c r="C728" s="70">
        <v>900</v>
      </c>
    </row>
    <row r="729" spans="1:3" x14ac:dyDescent="0.2">
      <c r="A729" s="5" t="s">
        <v>4705</v>
      </c>
      <c r="B729" s="70">
        <v>780</v>
      </c>
      <c r="C729" s="70">
        <v>1015</v>
      </c>
    </row>
    <row r="730" spans="1:3" x14ac:dyDescent="0.2">
      <c r="A730" s="5" t="s">
        <v>4704</v>
      </c>
      <c r="B730" s="70">
        <v>665</v>
      </c>
      <c r="C730" s="70">
        <v>825</v>
      </c>
    </row>
    <row r="731" spans="1:3" x14ac:dyDescent="0.2">
      <c r="A731" s="5" t="s">
        <v>4703</v>
      </c>
      <c r="B731" s="70">
        <v>690</v>
      </c>
      <c r="C731" s="70">
        <v>885</v>
      </c>
    </row>
    <row r="732" spans="1:3" x14ac:dyDescent="0.2">
      <c r="A732" s="5" t="s">
        <v>4702</v>
      </c>
      <c r="B732" s="70">
        <v>595</v>
      </c>
      <c r="C732" s="70">
        <v>850</v>
      </c>
    </row>
    <row r="733" spans="1:3" x14ac:dyDescent="0.2">
      <c r="A733" s="5" t="s">
        <v>4701</v>
      </c>
      <c r="B733" s="70">
        <v>6840</v>
      </c>
      <c r="C733" s="70">
        <v>10535</v>
      </c>
    </row>
    <row r="734" spans="1:3" x14ac:dyDescent="0.2">
      <c r="A734" s="5" t="s">
        <v>4700</v>
      </c>
      <c r="B734" s="70">
        <v>530</v>
      </c>
      <c r="C734" s="70">
        <v>740</v>
      </c>
    </row>
    <row r="735" spans="1:3" x14ac:dyDescent="0.2">
      <c r="A735" s="5" t="s">
        <v>4699</v>
      </c>
      <c r="B735" s="70">
        <v>490</v>
      </c>
      <c r="C735" s="70">
        <v>710</v>
      </c>
    </row>
    <row r="736" spans="1:3" x14ac:dyDescent="0.2">
      <c r="A736" s="5" t="s">
        <v>4698</v>
      </c>
      <c r="B736" s="70">
        <v>8165</v>
      </c>
      <c r="C736" s="70">
        <v>11840</v>
      </c>
    </row>
    <row r="737" spans="1:3" x14ac:dyDescent="0.2">
      <c r="A737" s="5" t="s">
        <v>4697</v>
      </c>
      <c r="B737" s="70">
        <v>560</v>
      </c>
      <c r="C737" s="70">
        <v>840</v>
      </c>
    </row>
    <row r="738" spans="1:3" x14ac:dyDescent="0.2">
      <c r="A738" s="5" t="s">
        <v>4696</v>
      </c>
      <c r="B738" s="70">
        <v>865</v>
      </c>
      <c r="C738" s="70">
        <v>1055</v>
      </c>
    </row>
    <row r="739" spans="1:3" x14ac:dyDescent="0.2">
      <c r="A739" s="5" t="s">
        <v>4695</v>
      </c>
      <c r="B739" s="70">
        <v>835</v>
      </c>
      <c r="C739" s="70">
        <v>1225</v>
      </c>
    </row>
    <row r="740" spans="1:3" x14ac:dyDescent="0.2">
      <c r="A740" s="5" t="s">
        <v>4694</v>
      </c>
      <c r="B740" s="70">
        <v>265</v>
      </c>
      <c r="C740" s="70">
        <v>410</v>
      </c>
    </row>
    <row r="741" spans="1:3" x14ac:dyDescent="0.2">
      <c r="A741" s="5" t="s">
        <v>4693</v>
      </c>
      <c r="B741" s="70">
        <v>975</v>
      </c>
      <c r="C741" s="70">
        <v>1210</v>
      </c>
    </row>
    <row r="742" spans="1:3" x14ac:dyDescent="0.2">
      <c r="A742" s="5" t="s">
        <v>4692</v>
      </c>
      <c r="B742" s="70">
        <v>2710</v>
      </c>
      <c r="C742" s="70">
        <v>4280</v>
      </c>
    </row>
    <row r="743" spans="1:3" x14ac:dyDescent="0.2">
      <c r="A743" s="5" t="s">
        <v>4691</v>
      </c>
      <c r="B743" s="70">
        <v>7065</v>
      </c>
      <c r="C743" s="70">
        <v>11165</v>
      </c>
    </row>
    <row r="744" spans="1:3" x14ac:dyDescent="0.2">
      <c r="A744" s="5" t="s">
        <v>4690</v>
      </c>
      <c r="B744" s="70">
        <v>340</v>
      </c>
      <c r="C744" s="70">
        <v>445</v>
      </c>
    </row>
    <row r="745" spans="1:3" x14ac:dyDescent="0.2">
      <c r="A745" s="5" t="s">
        <v>4689</v>
      </c>
      <c r="B745" s="70">
        <v>3140</v>
      </c>
      <c r="C745" s="70">
        <v>4680</v>
      </c>
    </row>
    <row r="746" spans="1:3" x14ac:dyDescent="0.2">
      <c r="A746" s="5" t="s">
        <v>4688</v>
      </c>
      <c r="B746" s="70">
        <v>8345</v>
      </c>
      <c r="C746" s="70">
        <v>13100</v>
      </c>
    </row>
    <row r="747" spans="1:3" x14ac:dyDescent="0.2">
      <c r="A747" s="5" t="s">
        <v>4687</v>
      </c>
      <c r="B747" s="70">
        <v>270</v>
      </c>
      <c r="C747" s="70">
        <v>360</v>
      </c>
    </row>
    <row r="748" spans="1:3" x14ac:dyDescent="0.2">
      <c r="A748" s="5" t="s">
        <v>4686</v>
      </c>
      <c r="B748" s="70">
        <v>755</v>
      </c>
      <c r="C748" s="70">
        <v>1095</v>
      </c>
    </row>
    <row r="749" spans="1:3" x14ac:dyDescent="0.2">
      <c r="A749" s="5" t="s">
        <v>4685</v>
      </c>
      <c r="B749" s="70">
        <v>915</v>
      </c>
      <c r="C749" s="70">
        <v>1465</v>
      </c>
    </row>
    <row r="750" spans="1:3" x14ac:dyDescent="0.2">
      <c r="A750" s="5" t="s">
        <v>4684</v>
      </c>
      <c r="B750" s="70">
        <v>7215</v>
      </c>
      <c r="C750" s="70">
        <v>8800</v>
      </c>
    </row>
    <row r="751" spans="1:3" x14ac:dyDescent="0.2">
      <c r="A751" s="5" t="s">
        <v>4683</v>
      </c>
      <c r="B751" s="70">
        <v>7240</v>
      </c>
      <c r="C751" s="70">
        <v>11510</v>
      </c>
    </row>
    <row r="752" spans="1:3" x14ac:dyDescent="0.2">
      <c r="A752" s="5" t="s">
        <v>4682</v>
      </c>
      <c r="B752" s="70">
        <v>2820</v>
      </c>
      <c r="C752" s="70">
        <v>3555</v>
      </c>
    </row>
    <row r="753" spans="1:3" x14ac:dyDescent="0.2">
      <c r="A753" s="5" t="s">
        <v>4681</v>
      </c>
      <c r="B753" s="70">
        <v>8090</v>
      </c>
      <c r="C753" s="70">
        <v>10515</v>
      </c>
    </row>
    <row r="754" spans="1:3" x14ac:dyDescent="0.2">
      <c r="A754" s="5" t="s">
        <v>4680</v>
      </c>
      <c r="B754" s="70">
        <v>2740</v>
      </c>
      <c r="C754" s="70">
        <v>4000</v>
      </c>
    </row>
    <row r="755" spans="1:3" x14ac:dyDescent="0.2">
      <c r="A755" s="5" t="s">
        <v>4679</v>
      </c>
      <c r="B755" s="70">
        <v>510</v>
      </c>
      <c r="C755" s="70">
        <v>675</v>
      </c>
    </row>
    <row r="756" spans="1:3" x14ac:dyDescent="0.2">
      <c r="A756" s="5" t="s">
        <v>4678</v>
      </c>
      <c r="B756" s="70">
        <v>700</v>
      </c>
      <c r="C756" s="70">
        <v>930</v>
      </c>
    </row>
    <row r="757" spans="1:3" x14ac:dyDescent="0.2">
      <c r="A757" s="5" t="s">
        <v>4677</v>
      </c>
      <c r="B757" s="70">
        <v>425</v>
      </c>
      <c r="C757" s="70">
        <v>665</v>
      </c>
    </row>
    <row r="758" spans="1:3" x14ac:dyDescent="0.2">
      <c r="A758" s="5" t="s">
        <v>4676</v>
      </c>
      <c r="B758" s="70">
        <v>8900</v>
      </c>
      <c r="C758" s="70">
        <v>13615</v>
      </c>
    </row>
    <row r="759" spans="1:3" x14ac:dyDescent="0.2">
      <c r="A759" s="5" t="s">
        <v>4675</v>
      </c>
      <c r="B759" s="70">
        <v>985</v>
      </c>
      <c r="C759" s="70">
        <v>1270</v>
      </c>
    </row>
    <row r="760" spans="1:3" x14ac:dyDescent="0.2">
      <c r="A760" s="5" t="s">
        <v>4674</v>
      </c>
      <c r="B760" s="70">
        <v>8450</v>
      </c>
      <c r="C760" s="70">
        <v>13520</v>
      </c>
    </row>
    <row r="761" spans="1:3" x14ac:dyDescent="0.2">
      <c r="A761" s="5" t="s">
        <v>4673</v>
      </c>
      <c r="B761" s="70">
        <v>180</v>
      </c>
      <c r="C761" s="70">
        <v>250</v>
      </c>
    </row>
    <row r="762" spans="1:3" x14ac:dyDescent="0.2">
      <c r="A762" s="5" t="s">
        <v>4672</v>
      </c>
      <c r="B762" s="70">
        <v>2290</v>
      </c>
      <c r="C762" s="70">
        <v>3160</v>
      </c>
    </row>
    <row r="763" spans="1:3" x14ac:dyDescent="0.2">
      <c r="A763" s="5" t="s">
        <v>4671</v>
      </c>
      <c r="B763" s="70">
        <v>140</v>
      </c>
      <c r="C763" s="70">
        <v>180</v>
      </c>
    </row>
    <row r="764" spans="1:3" x14ac:dyDescent="0.2">
      <c r="A764" s="5" t="s">
        <v>4670</v>
      </c>
      <c r="B764" s="70">
        <v>965</v>
      </c>
      <c r="C764" s="70">
        <v>1475</v>
      </c>
    </row>
    <row r="765" spans="1:3" x14ac:dyDescent="0.2">
      <c r="A765" s="5" t="s">
        <v>4669</v>
      </c>
      <c r="B765" s="70">
        <v>8745</v>
      </c>
      <c r="C765" s="70">
        <v>12505</v>
      </c>
    </row>
    <row r="766" spans="1:3" x14ac:dyDescent="0.2">
      <c r="A766" s="5" t="s">
        <v>4668</v>
      </c>
      <c r="B766" s="70">
        <v>8230</v>
      </c>
      <c r="C766" s="70">
        <v>11770</v>
      </c>
    </row>
    <row r="767" spans="1:3" x14ac:dyDescent="0.2">
      <c r="A767" s="5" t="s">
        <v>4667</v>
      </c>
      <c r="B767" s="70">
        <v>9705</v>
      </c>
      <c r="C767" s="70">
        <v>15140</v>
      </c>
    </row>
    <row r="768" spans="1:3" x14ac:dyDescent="0.2">
      <c r="A768" s="5" t="s">
        <v>4666</v>
      </c>
      <c r="B768" s="70">
        <v>730</v>
      </c>
      <c r="C768" s="70">
        <v>1170</v>
      </c>
    </row>
    <row r="769" spans="1:3" x14ac:dyDescent="0.2">
      <c r="A769" s="5" t="s">
        <v>4665</v>
      </c>
      <c r="B769" s="70">
        <v>8225</v>
      </c>
      <c r="C769" s="70">
        <v>12750</v>
      </c>
    </row>
    <row r="770" spans="1:3" x14ac:dyDescent="0.2">
      <c r="A770" s="5" t="s">
        <v>4664</v>
      </c>
      <c r="B770" s="70">
        <v>4315</v>
      </c>
      <c r="C770" s="70">
        <v>6905</v>
      </c>
    </row>
    <row r="771" spans="1:3" x14ac:dyDescent="0.2">
      <c r="A771" s="5" t="s">
        <v>4663</v>
      </c>
      <c r="B771" s="70">
        <v>895</v>
      </c>
      <c r="C771" s="70">
        <v>1075</v>
      </c>
    </row>
    <row r="772" spans="1:3" x14ac:dyDescent="0.2">
      <c r="A772" s="5" t="s">
        <v>4662</v>
      </c>
      <c r="B772" s="70">
        <v>610</v>
      </c>
      <c r="C772" s="70">
        <v>890</v>
      </c>
    </row>
    <row r="773" spans="1:3" x14ac:dyDescent="0.2">
      <c r="A773" s="5" t="s">
        <v>4661</v>
      </c>
      <c r="B773" s="70">
        <v>485</v>
      </c>
      <c r="C773" s="70">
        <v>725</v>
      </c>
    </row>
    <row r="774" spans="1:3" x14ac:dyDescent="0.2">
      <c r="A774" s="5" t="s">
        <v>4660</v>
      </c>
      <c r="B774" s="70">
        <v>4325</v>
      </c>
      <c r="C774" s="70">
        <v>6055</v>
      </c>
    </row>
    <row r="775" spans="1:3" x14ac:dyDescent="0.2">
      <c r="A775" s="5" t="s">
        <v>4659</v>
      </c>
      <c r="B775" s="70">
        <v>3315</v>
      </c>
      <c r="C775" s="70">
        <v>4310</v>
      </c>
    </row>
    <row r="776" spans="1:3" x14ac:dyDescent="0.2">
      <c r="A776" s="5" t="s">
        <v>4658</v>
      </c>
      <c r="B776" s="70">
        <v>885</v>
      </c>
      <c r="C776" s="70">
        <v>1390</v>
      </c>
    </row>
    <row r="777" spans="1:3" x14ac:dyDescent="0.2">
      <c r="A777" s="5" t="s">
        <v>4657</v>
      </c>
      <c r="B777" s="70">
        <v>6950</v>
      </c>
      <c r="C777" s="70">
        <v>9245</v>
      </c>
    </row>
    <row r="778" spans="1:3" x14ac:dyDescent="0.2">
      <c r="A778" s="5" t="s">
        <v>4656</v>
      </c>
      <c r="B778" s="70">
        <v>625</v>
      </c>
      <c r="C778" s="70">
        <v>850</v>
      </c>
    </row>
    <row r="779" spans="1:3" x14ac:dyDescent="0.2">
      <c r="A779" s="5" t="s">
        <v>4655</v>
      </c>
      <c r="B779" s="70">
        <v>2510</v>
      </c>
      <c r="C779" s="70">
        <v>3640</v>
      </c>
    </row>
    <row r="780" spans="1:3" x14ac:dyDescent="0.2">
      <c r="A780" s="5" t="s">
        <v>4654</v>
      </c>
      <c r="B780" s="70">
        <v>175</v>
      </c>
      <c r="C780" s="70">
        <v>250</v>
      </c>
    </row>
    <row r="781" spans="1:3" x14ac:dyDescent="0.2">
      <c r="A781" s="5" t="s">
        <v>4653</v>
      </c>
      <c r="B781" s="70">
        <v>3375</v>
      </c>
      <c r="C781" s="70">
        <v>4690</v>
      </c>
    </row>
    <row r="782" spans="1:3" x14ac:dyDescent="0.2">
      <c r="A782" s="5" t="s">
        <v>4652</v>
      </c>
      <c r="B782" s="70">
        <v>4215</v>
      </c>
      <c r="C782" s="70">
        <v>5480</v>
      </c>
    </row>
    <row r="783" spans="1:3" x14ac:dyDescent="0.2">
      <c r="A783" s="5" t="s">
        <v>4651</v>
      </c>
      <c r="B783" s="70">
        <v>3175</v>
      </c>
      <c r="C783" s="70">
        <v>4765</v>
      </c>
    </row>
    <row r="784" spans="1:3" x14ac:dyDescent="0.2">
      <c r="A784" s="5" t="s">
        <v>4650</v>
      </c>
      <c r="B784" s="70">
        <v>940</v>
      </c>
      <c r="C784" s="70">
        <v>1270</v>
      </c>
    </row>
    <row r="785" spans="1:3" x14ac:dyDescent="0.2">
      <c r="A785" s="5" t="s">
        <v>4649</v>
      </c>
      <c r="B785" s="70">
        <v>160</v>
      </c>
      <c r="C785" s="70">
        <v>250</v>
      </c>
    </row>
    <row r="786" spans="1:3" x14ac:dyDescent="0.2">
      <c r="A786" s="5" t="s">
        <v>4648</v>
      </c>
      <c r="B786" s="70">
        <v>790</v>
      </c>
      <c r="C786" s="70">
        <v>1185</v>
      </c>
    </row>
    <row r="787" spans="1:3" x14ac:dyDescent="0.2">
      <c r="A787" s="5" t="s">
        <v>4647</v>
      </c>
      <c r="B787" s="70">
        <v>530</v>
      </c>
      <c r="C787" s="70">
        <v>735</v>
      </c>
    </row>
    <row r="788" spans="1:3" x14ac:dyDescent="0.2">
      <c r="A788" s="5" t="s">
        <v>4646</v>
      </c>
      <c r="B788" s="70">
        <v>930</v>
      </c>
      <c r="C788" s="70">
        <v>1265</v>
      </c>
    </row>
    <row r="789" spans="1:3" x14ac:dyDescent="0.2">
      <c r="A789" s="5" t="s">
        <v>4645</v>
      </c>
      <c r="B789" s="70">
        <v>310</v>
      </c>
      <c r="C789" s="70">
        <v>395</v>
      </c>
    </row>
    <row r="790" spans="1:3" x14ac:dyDescent="0.2">
      <c r="A790" s="5" t="s">
        <v>4644</v>
      </c>
      <c r="B790" s="70">
        <v>2160</v>
      </c>
      <c r="C790" s="70">
        <v>3260</v>
      </c>
    </row>
    <row r="791" spans="1:3" x14ac:dyDescent="0.2">
      <c r="A791" s="5" t="s">
        <v>4643</v>
      </c>
      <c r="B791" s="70">
        <v>3200</v>
      </c>
      <c r="C791" s="70">
        <v>4990</v>
      </c>
    </row>
    <row r="792" spans="1:3" x14ac:dyDescent="0.2">
      <c r="A792" s="5" t="s">
        <v>4642</v>
      </c>
      <c r="B792" s="70">
        <v>6600</v>
      </c>
      <c r="C792" s="70">
        <v>9040</v>
      </c>
    </row>
    <row r="793" spans="1:3" x14ac:dyDescent="0.2">
      <c r="A793" s="5" t="s">
        <v>4641</v>
      </c>
      <c r="B793" s="70">
        <v>6000</v>
      </c>
      <c r="C793" s="70">
        <v>8040</v>
      </c>
    </row>
    <row r="794" spans="1:3" x14ac:dyDescent="0.2">
      <c r="A794" s="5" t="s">
        <v>4640</v>
      </c>
      <c r="B794" s="70">
        <v>400</v>
      </c>
      <c r="C794" s="70">
        <v>525</v>
      </c>
    </row>
    <row r="795" spans="1:3" x14ac:dyDescent="0.2">
      <c r="A795" s="5" t="s">
        <v>4639</v>
      </c>
      <c r="B795" s="70">
        <v>4665</v>
      </c>
      <c r="C795" s="70">
        <v>6670</v>
      </c>
    </row>
    <row r="796" spans="1:3" x14ac:dyDescent="0.2">
      <c r="A796" s="5" t="s">
        <v>4638</v>
      </c>
      <c r="B796" s="70">
        <v>290</v>
      </c>
      <c r="C796" s="70">
        <v>430</v>
      </c>
    </row>
    <row r="797" spans="1:3" x14ac:dyDescent="0.2">
      <c r="A797" s="5" t="s">
        <v>4637</v>
      </c>
      <c r="B797" s="70">
        <v>600</v>
      </c>
      <c r="C797" s="70">
        <v>805</v>
      </c>
    </row>
    <row r="798" spans="1:3" x14ac:dyDescent="0.2">
      <c r="A798" s="5" t="s">
        <v>4636</v>
      </c>
      <c r="B798" s="70">
        <v>495</v>
      </c>
      <c r="C798" s="70">
        <v>630</v>
      </c>
    </row>
    <row r="799" spans="1:3" x14ac:dyDescent="0.2">
      <c r="A799" s="5" t="s">
        <v>4635</v>
      </c>
      <c r="B799" s="70">
        <v>945</v>
      </c>
      <c r="C799" s="70">
        <v>1410</v>
      </c>
    </row>
    <row r="800" spans="1:3" x14ac:dyDescent="0.2">
      <c r="A800" s="5" t="s">
        <v>4634</v>
      </c>
      <c r="B800" s="70">
        <v>820</v>
      </c>
      <c r="C800" s="70">
        <v>1130</v>
      </c>
    </row>
    <row r="801" spans="1:3" x14ac:dyDescent="0.2">
      <c r="A801" s="5" t="s">
        <v>4633</v>
      </c>
      <c r="B801" s="70">
        <v>6725</v>
      </c>
      <c r="C801" s="70">
        <v>8540</v>
      </c>
    </row>
    <row r="802" spans="1:3" x14ac:dyDescent="0.2">
      <c r="A802" s="5" t="s">
        <v>4632</v>
      </c>
      <c r="B802" s="70">
        <v>1000</v>
      </c>
      <c r="C802" s="70">
        <v>1220</v>
      </c>
    </row>
    <row r="803" spans="1:3" x14ac:dyDescent="0.2">
      <c r="A803" s="5" t="s">
        <v>4631</v>
      </c>
      <c r="B803" s="70">
        <v>175</v>
      </c>
      <c r="C803" s="70">
        <v>270</v>
      </c>
    </row>
    <row r="804" spans="1:3" x14ac:dyDescent="0.2">
      <c r="A804" s="5" t="s">
        <v>4630</v>
      </c>
      <c r="B804" s="70">
        <v>415</v>
      </c>
      <c r="C804" s="70">
        <v>500</v>
      </c>
    </row>
    <row r="805" spans="1:3" x14ac:dyDescent="0.2">
      <c r="A805" s="5" t="s">
        <v>4629</v>
      </c>
      <c r="B805" s="70">
        <v>325</v>
      </c>
      <c r="C805" s="70">
        <v>485</v>
      </c>
    </row>
    <row r="806" spans="1:3" x14ac:dyDescent="0.2">
      <c r="A806" s="5" t="s">
        <v>4628</v>
      </c>
      <c r="B806" s="70">
        <v>300</v>
      </c>
      <c r="C806" s="70">
        <v>415</v>
      </c>
    </row>
    <row r="807" spans="1:3" x14ac:dyDescent="0.2">
      <c r="A807" s="5" t="s">
        <v>4627</v>
      </c>
      <c r="B807" s="70">
        <v>9445</v>
      </c>
      <c r="C807" s="70">
        <v>12560</v>
      </c>
    </row>
    <row r="808" spans="1:3" x14ac:dyDescent="0.2">
      <c r="A808" s="5" t="s">
        <v>4626</v>
      </c>
      <c r="B808" s="70">
        <v>9365</v>
      </c>
      <c r="C808" s="70">
        <v>13580</v>
      </c>
    </row>
    <row r="809" spans="1:3" x14ac:dyDescent="0.2">
      <c r="A809" s="5" t="s">
        <v>4625</v>
      </c>
      <c r="B809" s="70">
        <v>915</v>
      </c>
      <c r="C809" s="70">
        <v>1310</v>
      </c>
    </row>
    <row r="810" spans="1:3" x14ac:dyDescent="0.2">
      <c r="A810" s="5" t="s">
        <v>4624</v>
      </c>
      <c r="B810" s="70">
        <v>585</v>
      </c>
      <c r="C810" s="70">
        <v>860</v>
      </c>
    </row>
    <row r="811" spans="1:3" x14ac:dyDescent="0.2">
      <c r="A811" s="5" t="s">
        <v>4623</v>
      </c>
      <c r="B811" s="70">
        <v>3870</v>
      </c>
      <c r="C811" s="70">
        <v>5225</v>
      </c>
    </row>
    <row r="812" spans="1:3" x14ac:dyDescent="0.2">
      <c r="A812" s="5" t="s">
        <v>4622</v>
      </c>
      <c r="B812" s="70">
        <v>520</v>
      </c>
      <c r="C812" s="70">
        <v>720</v>
      </c>
    </row>
    <row r="813" spans="1:3" x14ac:dyDescent="0.2">
      <c r="A813" s="5" t="s">
        <v>4621</v>
      </c>
      <c r="B813" s="70">
        <v>975</v>
      </c>
      <c r="C813" s="70">
        <v>1470</v>
      </c>
    </row>
    <row r="814" spans="1:3" x14ac:dyDescent="0.2">
      <c r="A814" s="5" t="s">
        <v>4620</v>
      </c>
      <c r="B814" s="70">
        <v>335</v>
      </c>
      <c r="C814" s="70">
        <v>490</v>
      </c>
    </row>
    <row r="815" spans="1:3" x14ac:dyDescent="0.2">
      <c r="A815" s="5" t="s">
        <v>4619</v>
      </c>
      <c r="B815" s="70">
        <v>6795</v>
      </c>
      <c r="C815" s="70">
        <v>9990</v>
      </c>
    </row>
    <row r="816" spans="1:3" x14ac:dyDescent="0.2">
      <c r="A816" s="5" t="s">
        <v>4618</v>
      </c>
      <c r="B816" s="70">
        <v>530</v>
      </c>
      <c r="C816" s="70">
        <v>680</v>
      </c>
    </row>
    <row r="817" spans="1:3" x14ac:dyDescent="0.2">
      <c r="A817" s="5" t="s">
        <v>4617</v>
      </c>
      <c r="B817" s="70">
        <v>1860</v>
      </c>
      <c r="C817" s="70">
        <v>2565</v>
      </c>
    </row>
    <row r="818" spans="1:3" x14ac:dyDescent="0.2">
      <c r="A818" s="5" t="s">
        <v>4616</v>
      </c>
      <c r="B818" s="70">
        <v>970</v>
      </c>
      <c r="C818" s="70">
        <v>1185</v>
      </c>
    </row>
    <row r="819" spans="1:3" x14ac:dyDescent="0.2">
      <c r="A819" s="5" t="s">
        <v>4615</v>
      </c>
      <c r="B819" s="70">
        <v>580</v>
      </c>
      <c r="C819" s="70">
        <v>865</v>
      </c>
    </row>
    <row r="820" spans="1:3" x14ac:dyDescent="0.2">
      <c r="A820" s="5" t="s">
        <v>4614</v>
      </c>
      <c r="B820" s="70">
        <v>805</v>
      </c>
      <c r="C820" s="70">
        <v>1185</v>
      </c>
    </row>
    <row r="821" spans="1:3" x14ac:dyDescent="0.2">
      <c r="A821" s="5" t="s">
        <v>4613</v>
      </c>
      <c r="B821" s="70">
        <v>3685</v>
      </c>
      <c r="C821" s="70">
        <v>5120</v>
      </c>
    </row>
    <row r="822" spans="1:3" x14ac:dyDescent="0.2">
      <c r="A822" s="5" t="s">
        <v>4612</v>
      </c>
      <c r="B822" s="70">
        <v>220</v>
      </c>
      <c r="C822" s="70">
        <v>270</v>
      </c>
    </row>
    <row r="823" spans="1:3" x14ac:dyDescent="0.2">
      <c r="A823" s="5" t="s">
        <v>4611</v>
      </c>
      <c r="B823" s="70">
        <v>8955</v>
      </c>
      <c r="C823" s="70">
        <v>13435</v>
      </c>
    </row>
    <row r="824" spans="1:3" x14ac:dyDescent="0.2">
      <c r="A824" s="5" t="s">
        <v>4610</v>
      </c>
      <c r="B824" s="70">
        <v>2710</v>
      </c>
      <c r="C824" s="70">
        <v>3930</v>
      </c>
    </row>
    <row r="825" spans="1:3" x14ac:dyDescent="0.2">
      <c r="A825" s="5" t="s">
        <v>4609</v>
      </c>
      <c r="B825" s="70">
        <v>915</v>
      </c>
      <c r="C825" s="70">
        <v>1280</v>
      </c>
    </row>
    <row r="826" spans="1:3" x14ac:dyDescent="0.2">
      <c r="A826" s="5" t="s">
        <v>4608</v>
      </c>
      <c r="B826" s="70">
        <v>780</v>
      </c>
      <c r="C826" s="70">
        <v>1030</v>
      </c>
    </row>
    <row r="827" spans="1:3" x14ac:dyDescent="0.2">
      <c r="A827" s="5" t="s">
        <v>4607</v>
      </c>
      <c r="B827" s="70">
        <v>445</v>
      </c>
      <c r="C827" s="70">
        <v>590</v>
      </c>
    </row>
    <row r="828" spans="1:3" x14ac:dyDescent="0.2">
      <c r="A828" s="5" t="s">
        <v>4606</v>
      </c>
      <c r="B828" s="70">
        <v>5770</v>
      </c>
      <c r="C828" s="70">
        <v>7040</v>
      </c>
    </row>
    <row r="829" spans="1:3" x14ac:dyDescent="0.2">
      <c r="A829" s="5" t="s">
        <v>4605</v>
      </c>
      <c r="B829" s="70">
        <v>3615</v>
      </c>
      <c r="C829" s="70">
        <v>5060</v>
      </c>
    </row>
    <row r="830" spans="1:3" x14ac:dyDescent="0.2">
      <c r="A830" s="5" t="s">
        <v>4604</v>
      </c>
      <c r="B830" s="70">
        <v>165</v>
      </c>
      <c r="C830" s="70">
        <v>210</v>
      </c>
    </row>
    <row r="831" spans="1:3" x14ac:dyDescent="0.2">
      <c r="A831" s="5" t="s">
        <v>4603</v>
      </c>
      <c r="B831" s="70">
        <v>8565</v>
      </c>
      <c r="C831" s="70">
        <v>12590</v>
      </c>
    </row>
    <row r="832" spans="1:3" x14ac:dyDescent="0.2">
      <c r="A832" s="5" t="s">
        <v>4602</v>
      </c>
      <c r="B832" s="70">
        <v>500</v>
      </c>
      <c r="C832" s="70">
        <v>660</v>
      </c>
    </row>
    <row r="833" spans="1:3" x14ac:dyDescent="0.2">
      <c r="A833" s="5" t="s">
        <v>4601</v>
      </c>
      <c r="B833" s="70">
        <v>240</v>
      </c>
      <c r="C833" s="70">
        <v>365</v>
      </c>
    </row>
    <row r="834" spans="1:3" x14ac:dyDescent="0.2">
      <c r="A834" s="5" t="s">
        <v>4600</v>
      </c>
      <c r="B834" s="70">
        <v>560</v>
      </c>
      <c r="C834" s="70">
        <v>720</v>
      </c>
    </row>
    <row r="835" spans="1:3" x14ac:dyDescent="0.2">
      <c r="A835" s="5" t="s">
        <v>4599</v>
      </c>
      <c r="B835" s="70">
        <v>9810</v>
      </c>
      <c r="C835" s="70">
        <v>14815</v>
      </c>
    </row>
    <row r="836" spans="1:3" x14ac:dyDescent="0.2">
      <c r="A836" s="5" t="s">
        <v>4598</v>
      </c>
      <c r="B836" s="70">
        <v>800</v>
      </c>
      <c r="C836" s="70">
        <v>1145</v>
      </c>
    </row>
    <row r="837" spans="1:3" x14ac:dyDescent="0.2">
      <c r="A837" s="5" t="s">
        <v>4597</v>
      </c>
      <c r="B837" s="70">
        <v>1825</v>
      </c>
      <c r="C837" s="70">
        <v>2790</v>
      </c>
    </row>
    <row r="838" spans="1:3" x14ac:dyDescent="0.2">
      <c r="A838" s="5" t="s">
        <v>4596</v>
      </c>
      <c r="B838" s="70">
        <v>505</v>
      </c>
      <c r="C838" s="70">
        <v>670</v>
      </c>
    </row>
    <row r="839" spans="1:3" x14ac:dyDescent="0.2">
      <c r="A839" s="5" t="s">
        <v>4595</v>
      </c>
      <c r="B839" s="70">
        <v>9030</v>
      </c>
      <c r="C839" s="70">
        <v>13905</v>
      </c>
    </row>
    <row r="840" spans="1:3" x14ac:dyDescent="0.2">
      <c r="A840" s="5" t="s">
        <v>4594</v>
      </c>
      <c r="B840" s="70">
        <v>630</v>
      </c>
      <c r="C840" s="70">
        <v>865</v>
      </c>
    </row>
    <row r="841" spans="1:3" x14ac:dyDescent="0.2">
      <c r="A841" s="5" t="s">
        <v>4593</v>
      </c>
      <c r="B841" s="70">
        <v>140</v>
      </c>
      <c r="C841" s="70">
        <v>210</v>
      </c>
    </row>
    <row r="842" spans="1:3" x14ac:dyDescent="0.2">
      <c r="A842" s="5" t="s">
        <v>4592</v>
      </c>
      <c r="B842" s="70">
        <v>335</v>
      </c>
      <c r="C842" s="70">
        <v>470</v>
      </c>
    </row>
    <row r="843" spans="1:3" x14ac:dyDescent="0.2">
      <c r="A843" s="5" t="s">
        <v>4591</v>
      </c>
      <c r="B843" s="70">
        <v>930</v>
      </c>
      <c r="C843" s="70">
        <v>1425</v>
      </c>
    </row>
    <row r="844" spans="1:3" x14ac:dyDescent="0.2">
      <c r="A844" s="5" t="s">
        <v>4590</v>
      </c>
      <c r="B844" s="70">
        <v>420</v>
      </c>
      <c r="C844" s="70">
        <v>525</v>
      </c>
    </row>
    <row r="845" spans="1:3" x14ac:dyDescent="0.2">
      <c r="A845" s="5" t="s">
        <v>4589</v>
      </c>
      <c r="B845" s="70">
        <v>4490</v>
      </c>
      <c r="C845" s="70">
        <v>5570</v>
      </c>
    </row>
    <row r="846" spans="1:3" x14ac:dyDescent="0.2">
      <c r="A846" s="5" t="s">
        <v>4588</v>
      </c>
      <c r="B846" s="70">
        <v>180</v>
      </c>
      <c r="C846" s="70">
        <v>220</v>
      </c>
    </row>
    <row r="847" spans="1:3" x14ac:dyDescent="0.2">
      <c r="A847" s="5" t="s">
        <v>4587</v>
      </c>
      <c r="B847" s="70">
        <v>1350</v>
      </c>
      <c r="C847" s="70">
        <v>1985</v>
      </c>
    </row>
    <row r="848" spans="1:3" x14ac:dyDescent="0.2">
      <c r="A848" s="5" t="s">
        <v>4586</v>
      </c>
      <c r="B848" s="70">
        <v>390</v>
      </c>
      <c r="C848" s="70">
        <v>495</v>
      </c>
    </row>
    <row r="849" spans="1:3" x14ac:dyDescent="0.2">
      <c r="A849" s="5" t="s">
        <v>4585</v>
      </c>
      <c r="B849" s="70">
        <v>5835</v>
      </c>
      <c r="C849" s="70">
        <v>7700</v>
      </c>
    </row>
    <row r="850" spans="1:3" x14ac:dyDescent="0.2">
      <c r="A850" s="5" t="s">
        <v>4584</v>
      </c>
      <c r="B850" s="70">
        <v>5035</v>
      </c>
      <c r="C850" s="70">
        <v>7400</v>
      </c>
    </row>
    <row r="851" spans="1:3" x14ac:dyDescent="0.2">
      <c r="A851" s="5" t="s">
        <v>4583</v>
      </c>
      <c r="B851" s="70">
        <v>735</v>
      </c>
      <c r="C851" s="70">
        <v>1035</v>
      </c>
    </row>
    <row r="852" spans="1:3" x14ac:dyDescent="0.2">
      <c r="A852" s="5" t="s">
        <v>4582</v>
      </c>
      <c r="B852" s="70">
        <v>3060</v>
      </c>
      <c r="C852" s="70">
        <v>4375</v>
      </c>
    </row>
    <row r="853" spans="1:3" x14ac:dyDescent="0.2">
      <c r="A853" s="5" t="s">
        <v>4581</v>
      </c>
      <c r="B853" s="70">
        <v>815</v>
      </c>
      <c r="C853" s="70">
        <v>980</v>
      </c>
    </row>
    <row r="854" spans="1:3" x14ac:dyDescent="0.2">
      <c r="A854" s="5" t="s">
        <v>4580</v>
      </c>
      <c r="B854" s="70">
        <v>150</v>
      </c>
      <c r="C854" s="70">
        <v>225</v>
      </c>
    </row>
    <row r="855" spans="1:3" x14ac:dyDescent="0.2">
      <c r="A855" s="5" t="s">
        <v>4579</v>
      </c>
      <c r="B855" s="70">
        <v>6595</v>
      </c>
      <c r="C855" s="70">
        <v>8375</v>
      </c>
    </row>
    <row r="856" spans="1:3" x14ac:dyDescent="0.2">
      <c r="A856" s="5" t="s">
        <v>4578</v>
      </c>
      <c r="B856" s="70">
        <v>8105</v>
      </c>
      <c r="C856" s="70">
        <v>12075</v>
      </c>
    </row>
    <row r="857" spans="1:3" x14ac:dyDescent="0.2">
      <c r="A857" s="5" t="s">
        <v>4577</v>
      </c>
      <c r="B857" s="70">
        <v>2905</v>
      </c>
      <c r="C857" s="70">
        <v>4475</v>
      </c>
    </row>
    <row r="858" spans="1:3" x14ac:dyDescent="0.2">
      <c r="A858" s="5" t="s">
        <v>4576</v>
      </c>
      <c r="B858" s="70">
        <v>100</v>
      </c>
      <c r="C858" s="70">
        <v>145</v>
      </c>
    </row>
    <row r="859" spans="1:3" x14ac:dyDescent="0.2">
      <c r="A859" s="5" t="s">
        <v>4575</v>
      </c>
      <c r="B859" s="70">
        <v>855</v>
      </c>
      <c r="C859" s="70">
        <v>1095</v>
      </c>
    </row>
    <row r="860" spans="1:3" x14ac:dyDescent="0.2">
      <c r="A860" s="5" t="s">
        <v>4574</v>
      </c>
      <c r="B860" s="70">
        <v>7060</v>
      </c>
      <c r="C860" s="70">
        <v>8685</v>
      </c>
    </row>
    <row r="861" spans="1:3" x14ac:dyDescent="0.2">
      <c r="A861" s="5" t="s">
        <v>4573</v>
      </c>
      <c r="B861" s="70">
        <v>9080</v>
      </c>
      <c r="C861" s="70">
        <v>14255</v>
      </c>
    </row>
    <row r="862" spans="1:3" x14ac:dyDescent="0.2">
      <c r="A862" s="5" t="s">
        <v>4572</v>
      </c>
      <c r="B862" s="70">
        <v>5555</v>
      </c>
      <c r="C862" s="70">
        <v>8665</v>
      </c>
    </row>
    <row r="863" spans="1:3" x14ac:dyDescent="0.2">
      <c r="A863" s="5" t="s">
        <v>4571</v>
      </c>
      <c r="B863" s="70">
        <v>8245</v>
      </c>
      <c r="C863" s="70">
        <v>11050</v>
      </c>
    </row>
    <row r="864" spans="1:3" x14ac:dyDescent="0.2">
      <c r="A864" s="5" t="s">
        <v>4570</v>
      </c>
      <c r="B864" s="70">
        <v>3630</v>
      </c>
      <c r="C864" s="70">
        <v>5335</v>
      </c>
    </row>
    <row r="865" spans="1:3" x14ac:dyDescent="0.2">
      <c r="A865" s="5" t="s">
        <v>4569</v>
      </c>
      <c r="B865" s="70">
        <v>6775</v>
      </c>
      <c r="C865" s="70">
        <v>8605</v>
      </c>
    </row>
    <row r="866" spans="1:3" x14ac:dyDescent="0.2">
      <c r="A866" s="5" t="s">
        <v>4568</v>
      </c>
      <c r="B866" s="70">
        <v>345</v>
      </c>
      <c r="C866" s="70">
        <v>530</v>
      </c>
    </row>
    <row r="867" spans="1:3" x14ac:dyDescent="0.2">
      <c r="A867" s="5" t="s">
        <v>4567</v>
      </c>
      <c r="B867" s="70">
        <v>465</v>
      </c>
      <c r="C867" s="70">
        <v>680</v>
      </c>
    </row>
    <row r="868" spans="1:3" x14ac:dyDescent="0.2">
      <c r="A868" s="5" t="s">
        <v>4566</v>
      </c>
      <c r="B868" s="70">
        <v>7890</v>
      </c>
      <c r="C868" s="70">
        <v>9705</v>
      </c>
    </row>
    <row r="869" spans="1:3" x14ac:dyDescent="0.2">
      <c r="A869" s="5" t="s">
        <v>4565</v>
      </c>
      <c r="B869" s="70">
        <v>355</v>
      </c>
      <c r="C869" s="70">
        <v>460</v>
      </c>
    </row>
    <row r="870" spans="1:3" x14ac:dyDescent="0.2">
      <c r="A870" s="5" t="s">
        <v>4564</v>
      </c>
      <c r="B870" s="70">
        <v>5180</v>
      </c>
      <c r="C870" s="70">
        <v>7460</v>
      </c>
    </row>
    <row r="871" spans="1:3" x14ac:dyDescent="0.2">
      <c r="A871" s="5" t="s">
        <v>4563</v>
      </c>
      <c r="B871" s="70">
        <v>4495</v>
      </c>
      <c r="C871" s="70">
        <v>6385</v>
      </c>
    </row>
    <row r="872" spans="1:3" x14ac:dyDescent="0.2">
      <c r="A872" s="5" t="s">
        <v>4562</v>
      </c>
      <c r="B872" s="70">
        <v>960</v>
      </c>
      <c r="C872" s="70">
        <v>1180</v>
      </c>
    </row>
    <row r="873" spans="1:3" x14ac:dyDescent="0.2">
      <c r="A873" s="5" t="s">
        <v>4561</v>
      </c>
      <c r="B873" s="70">
        <v>495</v>
      </c>
      <c r="C873" s="70">
        <v>635</v>
      </c>
    </row>
    <row r="874" spans="1:3" x14ac:dyDescent="0.2">
      <c r="A874" s="5" t="s">
        <v>4560</v>
      </c>
      <c r="B874" s="70">
        <v>250</v>
      </c>
      <c r="C874" s="70">
        <v>385</v>
      </c>
    </row>
    <row r="875" spans="1:3" x14ac:dyDescent="0.2">
      <c r="A875" s="5" t="s">
        <v>4559</v>
      </c>
      <c r="B875" s="70">
        <v>775</v>
      </c>
      <c r="C875" s="70">
        <v>1110</v>
      </c>
    </row>
    <row r="876" spans="1:3" x14ac:dyDescent="0.2">
      <c r="A876" s="5" t="s">
        <v>4558</v>
      </c>
      <c r="B876" s="70">
        <v>275</v>
      </c>
      <c r="C876" s="70">
        <v>395</v>
      </c>
    </row>
    <row r="877" spans="1:3" x14ac:dyDescent="0.2">
      <c r="A877" s="5" t="s">
        <v>4557</v>
      </c>
      <c r="B877" s="70">
        <v>2355</v>
      </c>
      <c r="C877" s="70">
        <v>3110</v>
      </c>
    </row>
    <row r="878" spans="1:3" x14ac:dyDescent="0.2">
      <c r="A878" s="5" t="s">
        <v>4556</v>
      </c>
      <c r="B878" s="70">
        <v>560</v>
      </c>
      <c r="C878" s="70">
        <v>800</v>
      </c>
    </row>
    <row r="879" spans="1:3" x14ac:dyDescent="0.2">
      <c r="A879" s="5" t="s">
        <v>4555</v>
      </c>
      <c r="B879" s="70">
        <v>8940</v>
      </c>
      <c r="C879" s="70">
        <v>11265</v>
      </c>
    </row>
    <row r="880" spans="1:3" x14ac:dyDescent="0.2">
      <c r="A880" s="5" t="s">
        <v>4554</v>
      </c>
      <c r="B880" s="70">
        <v>110</v>
      </c>
      <c r="C880" s="70">
        <v>160</v>
      </c>
    </row>
    <row r="881" spans="1:3" x14ac:dyDescent="0.2">
      <c r="A881" s="5" t="s">
        <v>4553</v>
      </c>
      <c r="B881" s="70">
        <v>435</v>
      </c>
      <c r="C881" s="70">
        <v>575</v>
      </c>
    </row>
    <row r="882" spans="1:3" x14ac:dyDescent="0.2">
      <c r="A882" s="5" t="s">
        <v>4552</v>
      </c>
      <c r="B882" s="70">
        <v>700</v>
      </c>
      <c r="C882" s="70">
        <v>985</v>
      </c>
    </row>
    <row r="883" spans="1:3" x14ac:dyDescent="0.2">
      <c r="A883" s="5" t="s">
        <v>4551</v>
      </c>
      <c r="B883" s="70">
        <v>1165</v>
      </c>
      <c r="C883" s="70">
        <v>1595</v>
      </c>
    </row>
    <row r="884" spans="1:3" x14ac:dyDescent="0.2">
      <c r="A884" s="5" t="s">
        <v>4550</v>
      </c>
      <c r="B884" s="70">
        <v>9435</v>
      </c>
      <c r="C884" s="70">
        <v>13400</v>
      </c>
    </row>
    <row r="885" spans="1:3" x14ac:dyDescent="0.2">
      <c r="A885" s="5" t="s">
        <v>4549</v>
      </c>
      <c r="B885" s="70">
        <v>7770</v>
      </c>
      <c r="C885" s="70">
        <v>9400</v>
      </c>
    </row>
    <row r="886" spans="1:3" x14ac:dyDescent="0.2">
      <c r="A886" s="5" t="s">
        <v>4548</v>
      </c>
      <c r="B886" s="70">
        <v>5120</v>
      </c>
      <c r="C886" s="70">
        <v>7475</v>
      </c>
    </row>
    <row r="887" spans="1:3" x14ac:dyDescent="0.2">
      <c r="A887" s="5" t="s">
        <v>4547</v>
      </c>
      <c r="B887" s="70">
        <v>1040</v>
      </c>
      <c r="C887" s="70">
        <v>1465</v>
      </c>
    </row>
    <row r="888" spans="1:3" x14ac:dyDescent="0.2">
      <c r="A888" s="5" t="s">
        <v>4546</v>
      </c>
      <c r="B888" s="70">
        <v>4700</v>
      </c>
      <c r="C888" s="70">
        <v>5920</v>
      </c>
    </row>
    <row r="889" spans="1:3" x14ac:dyDescent="0.2">
      <c r="A889" s="5" t="s">
        <v>4545</v>
      </c>
      <c r="B889" s="70">
        <v>8310</v>
      </c>
      <c r="C889" s="70">
        <v>12630</v>
      </c>
    </row>
    <row r="890" spans="1:3" x14ac:dyDescent="0.2">
      <c r="A890" s="5" t="s">
        <v>4544</v>
      </c>
      <c r="B890" s="70">
        <v>7035</v>
      </c>
      <c r="C890" s="70">
        <v>9285</v>
      </c>
    </row>
    <row r="891" spans="1:3" x14ac:dyDescent="0.2">
      <c r="A891" s="5" t="s">
        <v>4543</v>
      </c>
      <c r="B891" s="70">
        <v>310</v>
      </c>
      <c r="C891" s="70">
        <v>395</v>
      </c>
    </row>
    <row r="892" spans="1:3" x14ac:dyDescent="0.2">
      <c r="A892" s="5" t="s">
        <v>4542</v>
      </c>
      <c r="B892" s="70">
        <v>245</v>
      </c>
      <c r="C892" s="70">
        <v>370</v>
      </c>
    </row>
    <row r="893" spans="1:3" x14ac:dyDescent="0.2">
      <c r="A893" s="5" t="s">
        <v>4541</v>
      </c>
      <c r="B893" s="70">
        <v>660</v>
      </c>
      <c r="C893" s="70">
        <v>910</v>
      </c>
    </row>
    <row r="894" spans="1:3" x14ac:dyDescent="0.2">
      <c r="A894" s="5" t="s">
        <v>4540</v>
      </c>
      <c r="B894" s="70">
        <v>290</v>
      </c>
      <c r="C894" s="70">
        <v>350</v>
      </c>
    </row>
    <row r="895" spans="1:3" x14ac:dyDescent="0.2">
      <c r="A895" s="5" t="s">
        <v>4539</v>
      </c>
      <c r="B895" s="70">
        <v>270</v>
      </c>
      <c r="C895" s="70">
        <v>335</v>
      </c>
    </row>
    <row r="896" spans="1:3" x14ac:dyDescent="0.2">
      <c r="A896" s="5" t="s">
        <v>4538</v>
      </c>
      <c r="B896" s="70">
        <v>500</v>
      </c>
      <c r="C896" s="70">
        <v>690</v>
      </c>
    </row>
    <row r="897" spans="1:3" x14ac:dyDescent="0.2">
      <c r="A897" s="5" t="s">
        <v>4537</v>
      </c>
      <c r="B897" s="70">
        <v>4870</v>
      </c>
      <c r="C897" s="70">
        <v>6090</v>
      </c>
    </row>
    <row r="898" spans="1:3" x14ac:dyDescent="0.2">
      <c r="A898" s="5" t="s">
        <v>4536</v>
      </c>
      <c r="B898" s="70">
        <v>965</v>
      </c>
      <c r="C898" s="70">
        <v>1320</v>
      </c>
    </row>
    <row r="899" spans="1:3" x14ac:dyDescent="0.2">
      <c r="A899" s="5" t="s">
        <v>4535</v>
      </c>
      <c r="B899" s="70">
        <v>1150</v>
      </c>
      <c r="C899" s="70">
        <v>1680</v>
      </c>
    </row>
    <row r="900" spans="1:3" x14ac:dyDescent="0.2">
      <c r="A900" s="5" t="s">
        <v>4534</v>
      </c>
      <c r="B900" s="70">
        <v>650</v>
      </c>
      <c r="C900" s="70">
        <v>885</v>
      </c>
    </row>
    <row r="901" spans="1:3" x14ac:dyDescent="0.2">
      <c r="A901" s="5" t="s">
        <v>4533</v>
      </c>
      <c r="B901" s="70">
        <v>1985</v>
      </c>
      <c r="C901" s="70">
        <v>2540</v>
      </c>
    </row>
    <row r="902" spans="1:3" x14ac:dyDescent="0.2">
      <c r="A902" s="5" t="s">
        <v>4532</v>
      </c>
      <c r="B902" s="70">
        <v>505</v>
      </c>
      <c r="C902" s="70">
        <v>665</v>
      </c>
    </row>
    <row r="903" spans="1:3" x14ac:dyDescent="0.2">
      <c r="A903" s="5" t="s">
        <v>4531</v>
      </c>
      <c r="B903" s="70">
        <v>740</v>
      </c>
      <c r="C903" s="70">
        <v>1175</v>
      </c>
    </row>
    <row r="904" spans="1:3" x14ac:dyDescent="0.2">
      <c r="A904" s="5" t="s">
        <v>4530</v>
      </c>
      <c r="B904" s="70">
        <v>345</v>
      </c>
      <c r="C904" s="70">
        <v>440</v>
      </c>
    </row>
    <row r="905" spans="1:3" x14ac:dyDescent="0.2">
      <c r="A905" s="5" t="s">
        <v>4529</v>
      </c>
      <c r="B905" s="70">
        <v>935</v>
      </c>
      <c r="C905" s="70">
        <v>1440</v>
      </c>
    </row>
    <row r="906" spans="1:3" x14ac:dyDescent="0.2">
      <c r="A906" s="5" t="s">
        <v>4528</v>
      </c>
      <c r="B906" s="70">
        <v>350</v>
      </c>
      <c r="C906" s="70">
        <v>475</v>
      </c>
    </row>
    <row r="907" spans="1:3" x14ac:dyDescent="0.2">
      <c r="A907" s="5" t="s">
        <v>4527</v>
      </c>
      <c r="B907" s="70">
        <v>300</v>
      </c>
      <c r="C907" s="70">
        <v>440</v>
      </c>
    </row>
    <row r="908" spans="1:3" x14ac:dyDescent="0.2">
      <c r="A908" s="5" t="s">
        <v>4526</v>
      </c>
      <c r="B908" s="70">
        <v>200</v>
      </c>
      <c r="C908" s="70">
        <v>240</v>
      </c>
    </row>
    <row r="909" spans="1:3" x14ac:dyDescent="0.2">
      <c r="A909" s="5" t="s">
        <v>4525</v>
      </c>
      <c r="B909" s="70">
        <v>1985</v>
      </c>
      <c r="C909" s="70">
        <v>2640</v>
      </c>
    </row>
    <row r="910" spans="1:3" x14ac:dyDescent="0.2">
      <c r="A910" s="5" t="s">
        <v>4524</v>
      </c>
      <c r="B910" s="70">
        <v>465</v>
      </c>
      <c r="C910" s="70">
        <v>690</v>
      </c>
    </row>
    <row r="911" spans="1:3" x14ac:dyDescent="0.2">
      <c r="A911" s="5" t="s">
        <v>4523</v>
      </c>
      <c r="B911" s="70">
        <v>1110</v>
      </c>
      <c r="C911" s="70">
        <v>1645</v>
      </c>
    </row>
    <row r="912" spans="1:3" x14ac:dyDescent="0.2">
      <c r="A912" s="5" t="s">
        <v>4522</v>
      </c>
      <c r="B912" s="70">
        <v>145</v>
      </c>
      <c r="C912" s="70">
        <v>215</v>
      </c>
    </row>
    <row r="913" spans="1:3" x14ac:dyDescent="0.2">
      <c r="A913" s="5" t="s">
        <v>4521</v>
      </c>
      <c r="B913" s="70">
        <v>6840</v>
      </c>
      <c r="C913" s="70">
        <v>8620</v>
      </c>
    </row>
    <row r="914" spans="1:3" x14ac:dyDescent="0.2">
      <c r="A914" s="5" t="s">
        <v>4520</v>
      </c>
      <c r="B914" s="70">
        <v>695</v>
      </c>
      <c r="C914" s="70">
        <v>960</v>
      </c>
    </row>
    <row r="915" spans="1:3" x14ac:dyDescent="0.2">
      <c r="A915" s="5" t="s">
        <v>4519</v>
      </c>
      <c r="B915" s="70">
        <v>505</v>
      </c>
      <c r="C915" s="70">
        <v>630</v>
      </c>
    </row>
    <row r="916" spans="1:3" x14ac:dyDescent="0.2">
      <c r="A916" s="5" t="s">
        <v>4518</v>
      </c>
      <c r="B916" s="70">
        <v>785</v>
      </c>
      <c r="C916" s="70">
        <v>1145</v>
      </c>
    </row>
    <row r="917" spans="1:3" x14ac:dyDescent="0.2">
      <c r="A917" s="5" t="s">
        <v>4517</v>
      </c>
      <c r="B917" s="70">
        <v>9370</v>
      </c>
      <c r="C917" s="70">
        <v>14900</v>
      </c>
    </row>
    <row r="918" spans="1:3" x14ac:dyDescent="0.2">
      <c r="A918" s="5" t="s">
        <v>4516</v>
      </c>
      <c r="B918" s="70">
        <v>795</v>
      </c>
      <c r="C918" s="70">
        <v>1065</v>
      </c>
    </row>
    <row r="919" spans="1:3" x14ac:dyDescent="0.2">
      <c r="A919" s="5" t="s">
        <v>4515</v>
      </c>
      <c r="B919" s="70">
        <v>150</v>
      </c>
      <c r="C919" s="70">
        <v>220</v>
      </c>
    </row>
    <row r="920" spans="1:3" x14ac:dyDescent="0.2">
      <c r="A920" s="5" t="s">
        <v>4514</v>
      </c>
      <c r="B920" s="70">
        <v>1855</v>
      </c>
      <c r="C920" s="70">
        <v>2725</v>
      </c>
    </row>
    <row r="921" spans="1:3" x14ac:dyDescent="0.2">
      <c r="A921" s="5" t="s">
        <v>4513</v>
      </c>
      <c r="B921" s="70">
        <v>9735</v>
      </c>
      <c r="C921" s="70">
        <v>14605</v>
      </c>
    </row>
    <row r="922" spans="1:3" x14ac:dyDescent="0.2">
      <c r="A922" s="5" t="s">
        <v>4512</v>
      </c>
      <c r="B922" s="70">
        <v>900</v>
      </c>
      <c r="C922" s="70">
        <v>1415</v>
      </c>
    </row>
    <row r="923" spans="1:3" x14ac:dyDescent="0.2">
      <c r="A923" s="5" t="s">
        <v>4511</v>
      </c>
      <c r="B923" s="70">
        <v>345</v>
      </c>
      <c r="C923" s="70">
        <v>505</v>
      </c>
    </row>
    <row r="924" spans="1:3" x14ac:dyDescent="0.2">
      <c r="A924" s="5" t="s">
        <v>4510</v>
      </c>
      <c r="B924" s="70">
        <v>625</v>
      </c>
      <c r="C924" s="70">
        <v>895</v>
      </c>
    </row>
    <row r="925" spans="1:3" x14ac:dyDescent="0.2">
      <c r="A925" s="5" t="s">
        <v>4509</v>
      </c>
      <c r="B925" s="70">
        <v>6530</v>
      </c>
      <c r="C925" s="70">
        <v>8425</v>
      </c>
    </row>
    <row r="926" spans="1:3" x14ac:dyDescent="0.2">
      <c r="A926" s="5" t="s">
        <v>4508</v>
      </c>
      <c r="B926" s="70">
        <v>770</v>
      </c>
      <c r="C926" s="70">
        <v>1145</v>
      </c>
    </row>
    <row r="927" spans="1:3" x14ac:dyDescent="0.2">
      <c r="A927" s="5" t="s">
        <v>4507</v>
      </c>
      <c r="B927" s="70">
        <v>210</v>
      </c>
      <c r="C927" s="70">
        <v>275</v>
      </c>
    </row>
    <row r="928" spans="1:3" x14ac:dyDescent="0.2">
      <c r="A928" s="5" t="s">
        <v>4506</v>
      </c>
      <c r="B928" s="70">
        <v>9470</v>
      </c>
      <c r="C928" s="70">
        <v>12120</v>
      </c>
    </row>
    <row r="929" spans="1:3" x14ac:dyDescent="0.2">
      <c r="A929" s="5" t="s">
        <v>4505</v>
      </c>
      <c r="B929" s="70">
        <v>110</v>
      </c>
      <c r="C929" s="70">
        <v>140</v>
      </c>
    </row>
    <row r="930" spans="1:3" x14ac:dyDescent="0.2">
      <c r="A930" s="5" t="s">
        <v>4504</v>
      </c>
      <c r="B930" s="70">
        <v>730</v>
      </c>
      <c r="C930" s="70">
        <v>890</v>
      </c>
    </row>
    <row r="931" spans="1:3" x14ac:dyDescent="0.2">
      <c r="A931" s="5" t="s">
        <v>4503</v>
      </c>
      <c r="B931" s="70">
        <v>825</v>
      </c>
      <c r="C931" s="70">
        <v>1295</v>
      </c>
    </row>
    <row r="932" spans="1:3" x14ac:dyDescent="0.2">
      <c r="A932" s="5" t="s">
        <v>4502</v>
      </c>
      <c r="B932" s="70">
        <v>290</v>
      </c>
      <c r="C932" s="70">
        <v>395</v>
      </c>
    </row>
    <row r="933" spans="1:3" x14ac:dyDescent="0.2">
      <c r="A933" s="5" t="s">
        <v>4501</v>
      </c>
      <c r="B933" s="70">
        <v>855</v>
      </c>
      <c r="C933" s="70">
        <v>1265</v>
      </c>
    </row>
    <row r="934" spans="1:3" x14ac:dyDescent="0.2">
      <c r="A934" s="5" t="s">
        <v>4500</v>
      </c>
      <c r="B934" s="70">
        <v>695</v>
      </c>
      <c r="C934" s="70">
        <v>860</v>
      </c>
    </row>
    <row r="935" spans="1:3" x14ac:dyDescent="0.2">
      <c r="A935" s="5" t="s">
        <v>4499</v>
      </c>
      <c r="B935" s="70">
        <v>295</v>
      </c>
      <c r="C935" s="70">
        <v>365</v>
      </c>
    </row>
    <row r="936" spans="1:3" x14ac:dyDescent="0.2">
      <c r="A936" s="5" t="s">
        <v>4498</v>
      </c>
      <c r="B936" s="70">
        <v>8510</v>
      </c>
      <c r="C936" s="70">
        <v>10550</v>
      </c>
    </row>
    <row r="937" spans="1:3" x14ac:dyDescent="0.2">
      <c r="A937" s="5" t="s">
        <v>4497</v>
      </c>
      <c r="B937" s="70">
        <v>195</v>
      </c>
      <c r="C937" s="70">
        <v>250</v>
      </c>
    </row>
    <row r="938" spans="1:3" x14ac:dyDescent="0.2">
      <c r="A938" s="5" t="s">
        <v>4496</v>
      </c>
      <c r="B938" s="70">
        <v>235</v>
      </c>
      <c r="C938" s="70">
        <v>335</v>
      </c>
    </row>
    <row r="939" spans="1:3" x14ac:dyDescent="0.2">
      <c r="A939" s="5" t="s">
        <v>4495</v>
      </c>
      <c r="B939" s="70">
        <v>900</v>
      </c>
      <c r="C939" s="70">
        <v>1295</v>
      </c>
    </row>
    <row r="940" spans="1:3" x14ac:dyDescent="0.2">
      <c r="A940" s="5" t="s">
        <v>4494</v>
      </c>
      <c r="B940" s="70">
        <v>3155</v>
      </c>
      <c r="C940" s="70">
        <v>4070</v>
      </c>
    </row>
    <row r="941" spans="1:3" x14ac:dyDescent="0.2">
      <c r="A941" s="5" t="s">
        <v>4493</v>
      </c>
      <c r="B941" s="70">
        <v>2220</v>
      </c>
      <c r="C941" s="70">
        <v>3485</v>
      </c>
    </row>
    <row r="942" spans="1:3" x14ac:dyDescent="0.2">
      <c r="A942" s="5" t="s">
        <v>4492</v>
      </c>
      <c r="B942" s="70">
        <v>900</v>
      </c>
      <c r="C942" s="70">
        <v>1440</v>
      </c>
    </row>
    <row r="943" spans="1:3" x14ac:dyDescent="0.2">
      <c r="A943" s="5" t="s">
        <v>4491</v>
      </c>
      <c r="B943" s="70">
        <v>405</v>
      </c>
      <c r="C943" s="70">
        <v>515</v>
      </c>
    </row>
    <row r="944" spans="1:3" x14ac:dyDescent="0.2">
      <c r="A944" s="5" t="s">
        <v>4490</v>
      </c>
      <c r="B944" s="70">
        <v>2965</v>
      </c>
      <c r="C944" s="70">
        <v>4565</v>
      </c>
    </row>
    <row r="945" spans="1:3" x14ac:dyDescent="0.2">
      <c r="A945" s="5" t="s">
        <v>4489</v>
      </c>
      <c r="B945" s="70">
        <v>690</v>
      </c>
      <c r="C945" s="70">
        <v>1105</v>
      </c>
    </row>
    <row r="946" spans="1:3" x14ac:dyDescent="0.2">
      <c r="A946" s="5" t="s">
        <v>4488</v>
      </c>
      <c r="B946" s="70">
        <v>675</v>
      </c>
      <c r="C946" s="70">
        <v>870</v>
      </c>
    </row>
    <row r="947" spans="1:3" x14ac:dyDescent="0.2">
      <c r="A947" s="5" t="s">
        <v>4487</v>
      </c>
      <c r="B947" s="70">
        <v>3800</v>
      </c>
      <c r="C947" s="70">
        <v>5090</v>
      </c>
    </row>
    <row r="948" spans="1:3" x14ac:dyDescent="0.2">
      <c r="A948" s="5" t="s">
        <v>4486</v>
      </c>
      <c r="B948" s="70">
        <v>8830</v>
      </c>
      <c r="C948" s="70">
        <v>13950</v>
      </c>
    </row>
    <row r="949" spans="1:3" x14ac:dyDescent="0.2">
      <c r="A949" s="5" t="s">
        <v>4485</v>
      </c>
      <c r="B949" s="70">
        <v>355</v>
      </c>
      <c r="C949" s="70">
        <v>485</v>
      </c>
    </row>
    <row r="950" spans="1:3" x14ac:dyDescent="0.2">
      <c r="A950" s="5" t="s">
        <v>4484</v>
      </c>
      <c r="B950" s="70">
        <v>7070</v>
      </c>
      <c r="C950" s="70">
        <v>10250</v>
      </c>
    </row>
    <row r="951" spans="1:3" x14ac:dyDescent="0.2">
      <c r="A951" s="5" t="s">
        <v>4483</v>
      </c>
      <c r="B951" s="70">
        <v>5340</v>
      </c>
      <c r="C951" s="70">
        <v>8065</v>
      </c>
    </row>
    <row r="952" spans="1:3" x14ac:dyDescent="0.2">
      <c r="A952" s="5" t="s">
        <v>4482</v>
      </c>
      <c r="B952" s="70">
        <v>7170</v>
      </c>
      <c r="C952" s="70">
        <v>8675</v>
      </c>
    </row>
    <row r="953" spans="1:3" x14ac:dyDescent="0.2">
      <c r="A953" s="5" t="s">
        <v>4481</v>
      </c>
      <c r="B953" s="70">
        <v>1515</v>
      </c>
      <c r="C953" s="70">
        <v>2410</v>
      </c>
    </row>
    <row r="954" spans="1:3" x14ac:dyDescent="0.2">
      <c r="A954" s="5" t="s">
        <v>4480</v>
      </c>
      <c r="B954" s="70">
        <v>125</v>
      </c>
      <c r="C954" s="70">
        <v>185</v>
      </c>
    </row>
    <row r="955" spans="1:3" x14ac:dyDescent="0.2">
      <c r="A955" s="5" t="s">
        <v>4479</v>
      </c>
      <c r="B955" s="70">
        <v>950</v>
      </c>
      <c r="C955" s="70">
        <v>1455</v>
      </c>
    </row>
    <row r="956" spans="1:3" x14ac:dyDescent="0.2">
      <c r="A956" s="5" t="s">
        <v>4478</v>
      </c>
      <c r="B956" s="70">
        <v>7355</v>
      </c>
      <c r="C956" s="70">
        <v>11180</v>
      </c>
    </row>
    <row r="957" spans="1:3" x14ac:dyDescent="0.2">
      <c r="A957" s="5" t="s">
        <v>4477</v>
      </c>
      <c r="B957" s="70">
        <v>6785</v>
      </c>
      <c r="C957" s="70">
        <v>10515</v>
      </c>
    </row>
    <row r="958" spans="1:3" x14ac:dyDescent="0.2">
      <c r="A958" s="5" t="s">
        <v>4476</v>
      </c>
      <c r="B958" s="70">
        <v>570</v>
      </c>
      <c r="C958" s="70">
        <v>905</v>
      </c>
    </row>
    <row r="959" spans="1:3" x14ac:dyDescent="0.2">
      <c r="A959" s="5" t="s">
        <v>4475</v>
      </c>
      <c r="B959" s="70">
        <v>4455</v>
      </c>
      <c r="C959" s="70">
        <v>5790</v>
      </c>
    </row>
    <row r="960" spans="1:3" x14ac:dyDescent="0.2">
      <c r="A960" s="5" t="s">
        <v>4474</v>
      </c>
      <c r="B960" s="70">
        <v>3830</v>
      </c>
      <c r="C960" s="70">
        <v>4940</v>
      </c>
    </row>
    <row r="961" spans="1:3" x14ac:dyDescent="0.2">
      <c r="A961" s="5" t="s">
        <v>4473</v>
      </c>
      <c r="B961" s="70">
        <v>6605</v>
      </c>
      <c r="C961" s="70">
        <v>8585</v>
      </c>
    </row>
    <row r="962" spans="1:3" x14ac:dyDescent="0.2">
      <c r="A962" s="5" t="s">
        <v>4472</v>
      </c>
      <c r="B962" s="70">
        <v>215</v>
      </c>
      <c r="C962" s="70">
        <v>325</v>
      </c>
    </row>
    <row r="963" spans="1:3" x14ac:dyDescent="0.2">
      <c r="A963" s="5" t="s">
        <v>4471</v>
      </c>
      <c r="B963" s="70">
        <v>3970</v>
      </c>
      <c r="C963" s="70">
        <v>6035</v>
      </c>
    </row>
    <row r="964" spans="1:3" x14ac:dyDescent="0.2">
      <c r="A964" s="5" t="s">
        <v>4470</v>
      </c>
      <c r="B964" s="70">
        <v>205</v>
      </c>
      <c r="C964" s="70">
        <v>320</v>
      </c>
    </row>
    <row r="965" spans="1:3" x14ac:dyDescent="0.2">
      <c r="A965" s="5" t="s">
        <v>4469</v>
      </c>
      <c r="B965" s="70">
        <v>3355</v>
      </c>
      <c r="C965" s="70">
        <v>5065</v>
      </c>
    </row>
    <row r="966" spans="1:3" x14ac:dyDescent="0.2">
      <c r="A966" s="5" t="s">
        <v>4468</v>
      </c>
      <c r="B966" s="70">
        <v>825</v>
      </c>
      <c r="C966" s="70">
        <v>1190</v>
      </c>
    </row>
    <row r="967" spans="1:3" x14ac:dyDescent="0.2">
      <c r="A967" s="5" t="s">
        <v>4467</v>
      </c>
      <c r="B967" s="70">
        <v>2075</v>
      </c>
      <c r="C967" s="70">
        <v>3320</v>
      </c>
    </row>
    <row r="968" spans="1:3" x14ac:dyDescent="0.2">
      <c r="A968" s="5" t="s">
        <v>4466</v>
      </c>
      <c r="B968" s="70">
        <v>1670</v>
      </c>
      <c r="C968" s="70">
        <v>2140</v>
      </c>
    </row>
    <row r="969" spans="1:3" x14ac:dyDescent="0.2">
      <c r="A969" s="5" t="s">
        <v>4465</v>
      </c>
      <c r="B969" s="70">
        <v>7680</v>
      </c>
      <c r="C969" s="70">
        <v>10445</v>
      </c>
    </row>
    <row r="970" spans="1:3" x14ac:dyDescent="0.2">
      <c r="A970" s="5" t="s">
        <v>4464</v>
      </c>
      <c r="B970" s="70">
        <v>9155</v>
      </c>
      <c r="C970" s="70">
        <v>11445</v>
      </c>
    </row>
    <row r="971" spans="1:3" x14ac:dyDescent="0.2">
      <c r="A971" s="5" t="s">
        <v>4463</v>
      </c>
      <c r="B971" s="70">
        <v>460</v>
      </c>
      <c r="C971" s="70">
        <v>720</v>
      </c>
    </row>
    <row r="972" spans="1:3" x14ac:dyDescent="0.2">
      <c r="A972" s="5" t="s">
        <v>4462</v>
      </c>
      <c r="B972" s="70">
        <v>3495</v>
      </c>
      <c r="C972" s="70">
        <v>4650</v>
      </c>
    </row>
    <row r="973" spans="1:3" x14ac:dyDescent="0.2">
      <c r="A973" s="5" t="s">
        <v>4461</v>
      </c>
      <c r="B973" s="70">
        <v>350</v>
      </c>
      <c r="C973" s="70">
        <v>520</v>
      </c>
    </row>
    <row r="974" spans="1:3" x14ac:dyDescent="0.2">
      <c r="A974" s="5" t="s">
        <v>4460</v>
      </c>
      <c r="B974" s="70">
        <v>6295</v>
      </c>
      <c r="C974" s="70">
        <v>9755</v>
      </c>
    </row>
    <row r="975" spans="1:3" x14ac:dyDescent="0.2">
      <c r="A975" s="5" t="s">
        <v>4459</v>
      </c>
      <c r="B975" s="70">
        <v>655</v>
      </c>
      <c r="C975" s="70">
        <v>910</v>
      </c>
    </row>
    <row r="976" spans="1:3" x14ac:dyDescent="0.2">
      <c r="A976" s="5" t="s">
        <v>4458</v>
      </c>
      <c r="B976" s="70">
        <v>560</v>
      </c>
      <c r="C976" s="70">
        <v>720</v>
      </c>
    </row>
    <row r="977" spans="1:3" x14ac:dyDescent="0.2">
      <c r="A977" s="5" t="s">
        <v>4457</v>
      </c>
      <c r="B977" s="70">
        <v>970</v>
      </c>
      <c r="C977" s="70">
        <v>1240</v>
      </c>
    </row>
    <row r="978" spans="1:3" x14ac:dyDescent="0.2">
      <c r="A978" s="5" t="s">
        <v>4456</v>
      </c>
      <c r="B978" s="70">
        <v>315</v>
      </c>
      <c r="C978" s="70">
        <v>465</v>
      </c>
    </row>
    <row r="979" spans="1:3" x14ac:dyDescent="0.2">
      <c r="A979" s="5" t="s">
        <v>4455</v>
      </c>
      <c r="B979" s="70">
        <v>3545</v>
      </c>
      <c r="C979" s="70">
        <v>4930</v>
      </c>
    </row>
    <row r="980" spans="1:3" x14ac:dyDescent="0.2">
      <c r="A980" s="5" t="s">
        <v>4454</v>
      </c>
      <c r="B980" s="70">
        <v>9875</v>
      </c>
      <c r="C980" s="70">
        <v>12840</v>
      </c>
    </row>
    <row r="981" spans="1:3" x14ac:dyDescent="0.2">
      <c r="A981" s="5" t="s">
        <v>4453</v>
      </c>
      <c r="B981" s="70">
        <v>420</v>
      </c>
      <c r="C981" s="70">
        <v>610</v>
      </c>
    </row>
    <row r="982" spans="1:3" x14ac:dyDescent="0.2">
      <c r="A982" s="5" t="s">
        <v>4452</v>
      </c>
      <c r="B982" s="70">
        <v>990</v>
      </c>
      <c r="C982" s="70">
        <v>1255</v>
      </c>
    </row>
    <row r="983" spans="1:3" x14ac:dyDescent="0.2">
      <c r="A983" s="5" t="s">
        <v>4451</v>
      </c>
      <c r="B983" s="70">
        <v>5320</v>
      </c>
      <c r="C983" s="70">
        <v>8350</v>
      </c>
    </row>
    <row r="984" spans="1:3" x14ac:dyDescent="0.2">
      <c r="A984" s="5" t="s">
        <v>4450</v>
      </c>
      <c r="B984" s="70">
        <v>9640</v>
      </c>
      <c r="C984" s="70">
        <v>14940</v>
      </c>
    </row>
    <row r="985" spans="1:3" x14ac:dyDescent="0.2">
      <c r="A985" s="5" t="s">
        <v>4449</v>
      </c>
      <c r="B985" s="70">
        <v>585</v>
      </c>
      <c r="C985" s="70">
        <v>880</v>
      </c>
    </row>
    <row r="986" spans="1:3" x14ac:dyDescent="0.2">
      <c r="A986" s="5" t="s">
        <v>4448</v>
      </c>
      <c r="B986" s="70">
        <v>2285</v>
      </c>
      <c r="C986" s="70">
        <v>3405</v>
      </c>
    </row>
    <row r="987" spans="1:3" x14ac:dyDescent="0.2">
      <c r="A987" s="5" t="s">
        <v>4447</v>
      </c>
      <c r="B987" s="70">
        <v>530</v>
      </c>
      <c r="C987" s="70">
        <v>745</v>
      </c>
    </row>
    <row r="988" spans="1:3" x14ac:dyDescent="0.2">
      <c r="A988" s="5" t="s">
        <v>4446</v>
      </c>
      <c r="B988" s="70">
        <v>9535</v>
      </c>
      <c r="C988" s="70">
        <v>12870</v>
      </c>
    </row>
    <row r="989" spans="1:3" x14ac:dyDescent="0.2">
      <c r="A989" s="5" t="s">
        <v>4445</v>
      </c>
      <c r="B989" s="70">
        <v>2135</v>
      </c>
      <c r="C989" s="70">
        <v>2970</v>
      </c>
    </row>
    <row r="990" spans="1:3" x14ac:dyDescent="0.2">
      <c r="A990" s="5" t="s">
        <v>4444</v>
      </c>
      <c r="B990" s="70">
        <v>3740</v>
      </c>
      <c r="C990" s="70">
        <v>5645</v>
      </c>
    </row>
    <row r="991" spans="1:3" x14ac:dyDescent="0.2">
      <c r="A991" s="5" t="s">
        <v>4443</v>
      </c>
      <c r="B991" s="70">
        <v>950</v>
      </c>
      <c r="C991" s="70">
        <v>1285</v>
      </c>
    </row>
    <row r="992" spans="1:3" x14ac:dyDescent="0.2">
      <c r="A992" s="5" t="s">
        <v>4442</v>
      </c>
      <c r="B992" s="70">
        <v>9195</v>
      </c>
      <c r="C992" s="70">
        <v>12045</v>
      </c>
    </row>
    <row r="993" spans="1:3" x14ac:dyDescent="0.2">
      <c r="A993" s="5" t="s">
        <v>4441</v>
      </c>
      <c r="B993" s="70">
        <v>8795</v>
      </c>
      <c r="C993" s="70">
        <v>11260</v>
      </c>
    </row>
    <row r="994" spans="1:3" x14ac:dyDescent="0.2">
      <c r="A994" s="5" t="s">
        <v>4440</v>
      </c>
      <c r="B994" s="70">
        <v>8195</v>
      </c>
      <c r="C994" s="70">
        <v>12455</v>
      </c>
    </row>
    <row r="995" spans="1:3" x14ac:dyDescent="0.2">
      <c r="A995" s="5" t="s">
        <v>4439</v>
      </c>
      <c r="B995" s="70">
        <v>750</v>
      </c>
      <c r="C995" s="70">
        <v>930</v>
      </c>
    </row>
    <row r="996" spans="1:3" x14ac:dyDescent="0.2">
      <c r="A996" s="5" t="s">
        <v>4438</v>
      </c>
      <c r="B996" s="70">
        <v>950</v>
      </c>
      <c r="C996" s="70">
        <v>1350</v>
      </c>
    </row>
    <row r="997" spans="1:3" x14ac:dyDescent="0.2">
      <c r="A997" s="5" t="s">
        <v>4437</v>
      </c>
      <c r="B997" s="70">
        <v>1910</v>
      </c>
      <c r="C997" s="70">
        <v>2445</v>
      </c>
    </row>
    <row r="998" spans="1:3" x14ac:dyDescent="0.2">
      <c r="A998" s="5" t="s">
        <v>4436</v>
      </c>
      <c r="B998" s="70">
        <v>8265</v>
      </c>
      <c r="C998" s="70">
        <v>13140</v>
      </c>
    </row>
    <row r="999" spans="1:3" x14ac:dyDescent="0.2">
      <c r="A999" s="5" t="s">
        <v>4435</v>
      </c>
      <c r="B999" s="70">
        <v>525</v>
      </c>
      <c r="C999" s="70">
        <v>715</v>
      </c>
    </row>
    <row r="1000" spans="1:3" x14ac:dyDescent="0.2">
      <c r="A1000" s="5" t="s">
        <v>4434</v>
      </c>
      <c r="B1000" s="70">
        <v>920</v>
      </c>
      <c r="C1000" s="70">
        <v>1195</v>
      </c>
    </row>
    <row r="1001" spans="1:3" x14ac:dyDescent="0.2">
      <c r="A1001" s="5" t="s">
        <v>4433</v>
      </c>
      <c r="B1001" s="70">
        <v>2500</v>
      </c>
      <c r="C1001" s="70">
        <v>3975</v>
      </c>
    </row>
    <row r="1002" spans="1:3" x14ac:dyDescent="0.2">
      <c r="A1002" s="5" t="s">
        <v>4432</v>
      </c>
      <c r="B1002" s="70">
        <v>8560</v>
      </c>
      <c r="C1002" s="70">
        <v>11555</v>
      </c>
    </row>
    <row r="1003" spans="1:3" x14ac:dyDescent="0.2">
      <c r="A1003" s="5" t="s">
        <v>4431</v>
      </c>
      <c r="B1003" s="70">
        <v>6400</v>
      </c>
      <c r="C1003" s="70">
        <v>10050</v>
      </c>
    </row>
    <row r="1004" spans="1:3" x14ac:dyDescent="0.2">
      <c r="A1004" s="5" t="s">
        <v>4430</v>
      </c>
      <c r="B1004" s="70">
        <v>4740</v>
      </c>
      <c r="C1004" s="70">
        <v>7345</v>
      </c>
    </row>
    <row r="1005" spans="1:3" x14ac:dyDescent="0.2">
      <c r="A1005" s="5" t="s">
        <v>4429</v>
      </c>
      <c r="B1005" s="70">
        <v>420</v>
      </c>
      <c r="C1005" s="70">
        <v>530</v>
      </c>
    </row>
    <row r="1006" spans="1:3" x14ac:dyDescent="0.2">
      <c r="A1006" s="5" t="s">
        <v>4428</v>
      </c>
      <c r="B1006" s="70">
        <v>860</v>
      </c>
      <c r="C1006" s="70">
        <v>1135</v>
      </c>
    </row>
    <row r="1007" spans="1:3" x14ac:dyDescent="0.2">
      <c r="A1007" s="5" t="s">
        <v>4427</v>
      </c>
      <c r="B1007" s="70">
        <v>4725</v>
      </c>
      <c r="C1007" s="70">
        <v>6755</v>
      </c>
    </row>
    <row r="1008" spans="1:3" x14ac:dyDescent="0.2">
      <c r="A1008" s="5" t="s">
        <v>4426</v>
      </c>
      <c r="B1008" s="70">
        <v>3170</v>
      </c>
      <c r="C1008" s="70">
        <v>4820</v>
      </c>
    </row>
    <row r="1009" spans="1:3" x14ac:dyDescent="0.2">
      <c r="A1009" s="5" t="s">
        <v>4425</v>
      </c>
      <c r="B1009" s="70">
        <v>495</v>
      </c>
      <c r="C1009" s="70">
        <v>790</v>
      </c>
    </row>
    <row r="1010" spans="1:3" x14ac:dyDescent="0.2">
      <c r="A1010" s="5" t="s">
        <v>4424</v>
      </c>
      <c r="B1010" s="70">
        <v>6905</v>
      </c>
      <c r="C1010" s="70">
        <v>11050</v>
      </c>
    </row>
    <row r="1011" spans="1:3" x14ac:dyDescent="0.2">
      <c r="A1011" s="5" t="s">
        <v>4423</v>
      </c>
      <c r="B1011" s="70">
        <v>185</v>
      </c>
      <c r="C1011" s="70">
        <v>270</v>
      </c>
    </row>
    <row r="1012" spans="1:3" x14ac:dyDescent="0.2">
      <c r="A1012" s="5" t="s">
        <v>4422</v>
      </c>
      <c r="B1012" s="70">
        <v>175</v>
      </c>
      <c r="C1012" s="70">
        <v>275</v>
      </c>
    </row>
    <row r="1013" spans="1:3" x14ac:dyDescent="0.2">
      <c r="A1013" s="5" t="s">
        <v>4421</v>
      </c>
      <c r="B1013" s="70">
        <v>6655</v>
      </c>
      <c r="C1013" s="70">
        <v>9185</v>
      </c>
    </row>
    <row r="1014" spans="1:3" x14ac:dyDescent="0.2">
      <c r="A1014" s="5" t="s">
        <v>4420</v>
      </c>
      <c r="B1014" s="70">
        <v>9740</v>
      </c>
      <c r="C1014" s="70">
        <v>13540</v>
      </c>
    </row>
    <row r="1015" spans="1:3" x14ac:dyDescent="0.2">
      <c r="A1015" s="5" t="s">
        <v>4419</v>
      </c>
      <c r="B1015" s="70">
        <v>2065</v>
      </c>
      <c r="C1015" s="70">
        <v>3265</v>
      </c>
    </row>
    <row r="1016" spans="1:3" x14ac:dyDescent="0.2">
      <c r="A1016" s="5" t="s">
        <v>4418</v>
      </c>
      <c r="B1016" s="70">
        <v>1295</v>
      </c>
      <c r="C1016" s="70">
        <v>1555</v>
      </c>
    </row>
    <row r="1017" spans="1:3" x14ac:dyDescent="0.2">
      <c r="A1017" s="5" t="s">
        <v>4417</v>
      </c>
      <c r="B1017" s="70">
        <v>710</v>
      </c>
      <c r="C1017" s="70">
        <v>1000</v>
      </c>
    </row>
    <row r="1018" spans="1:3" x14ac:dyDescent="0.2">
      <c r="A1018" s="5" t="s">
        <v>4416</v>
      </c>
      <c r="B1018" s="70">
        <v>225</v>
      </c>
      <c r="C1018" s="70">
        <v>315</v>
      </c>
    </row>
    <row r="1019" spans="1:3" x14ac:dyDescent="0.2">
      <c r="A1019" s="5" t="s">
        <v>4415</v>
      </c>
      <c r="B1019" s="70">
        <v>660</v>
      </c>
      <c r="C1019" s="70">
        <v>870</v>
      </c>
    </row>
    <row r="1020" spans="1:3" x14ac:dyDescent="0.2">
      <c r="A1020" s="5" t="s">
        <v>4414</v>
      </c>
      <c r="B1020" s="70">
        <v>525</v>
      </c>
      <c r="C1020" s="70">
        <v>685</v>
      </c>
    </row>
    <row r="1021" spans="1:3" x14ac:dyDescent="0.2">
      <c r="A1021" s="5" t="s">
        <v>4413</v>
      </c>
      <c r="B1021" s="70">
        <v>7925</v>
      </c>
      <c r="C1021" s="70">
        <v>11570</v>
      </c>
    </row>
    <row r="1022" spans="1:3" x14ac:dyDescent="0.2">
      <c r="A1022" s="5" t="s">
        <v>4412</v>
      </c>
      <c r="B1022" s="70">
        <v>960</v>
      </c>
      <c r="C1022" s="70">
        <v>1380</v>
      </c>
    </row>
    <row r="1023" spans="1:3" x14ac:dyDescent="0.2">
      <c r="A1023" s="5" t="s">
        <v>4411</v>
      </c>
      <c r="B1023" s="70">
        <v>225</v>
      </c>
      <c r="C1023" s="70">
        <v>325</v>
      </c>
    </row>
    <row r="1024" spans="1:3" x14ac:dyDescent="0.2">
      <c r="A1024" s="5" t="s">
        <v>4410</v>
      </c>
      <c r="B1024" s="70">
        <v>525</v>
      </c>
      <c r="C1024" s="70">
        <v>715</v>
      </c>
    </row>
    <row r="1025" spans="1:3" x14ac:dyDescent="0.2">
      <c r="A1025" s="5" t="s">
        <v>4409</v>
      </c>
      <c r="B1025" s="70">
        <v>6600</v>
      </c>
      <c r="C1025" s="70">
        <v>10295</v>
      </c>
    </row>
    <row r="1026" spans="1:3" x14ac:dyDescent="0.2">
      <c r="A1026" s="5" t="s">
        <v>4408</v>
      </c>
      <c r="B1026" s="70">
        <v>2825</v>
      </c>
      <c r="C1026" s="70">
        <v>4405</v>
      </c>
    </row>
    <row r="1027" spans="1:3" x14ac:dyDescent="0.2">
      <c r="A1027" s="5" t="s">
        <v>4407</v>
      </c>
      <c r="B1027" s="70">
        <v>255</v>
      </c>
      <c r="C1027" s="70">
        <v>350</v>
      </c>
    </row>
    <row r="1028" spans="1:3" x14ac:dyDescent="0.2">
      <c r="A1028" s="5" t="s">
        <v>4406</v>
      </c>
      <c r="B1028" s="70">
        <v>1150</v>
      </c>
      <c r="C1028" s="70">
        <v>1520</v>
      </c>
    </row>
    <row r="1029" spans="1:3" x14ac:dyDescent="0.2">
      <c r="A1029" s="5" t="s">
        <v>4405</v>
      </c>
      <c r="B1029" s="70">
        <v>310</v>
      </c>
      <c r="C1029" s="70">
        <v>430</v>
      </c>
    </row>
    <row r="1030" spans="1:3" x14ac:dyDescent="0.2">
      <c r="A1030" s="5" t="s">
        <v>4404</v>
      </c>
      <c r="B1030" s="70">
        <v>1910</v>
      </c>
      <c r="C1030" s="70">
        <v>2635</v>
      </c>
    </row>
    <row r="1031" spans="1:3" x14ac:dyDescent="0.2">
      <c r="A1031" s="5" t="s">
        <v>4403</v>
      </c>
      <c r="B1031" s="70">
        <v>770</v>
      </c>
      <c r="C1031" s="70">
        <v>995</v>
      </c>
    </row>
    <row r="1032" spans="1:3" x14ac:dyDescent="0.2">
      <c r="A1032" s="5" t="s">
        <v>4402</v>
      </c>
      <c r="B1032" s="70">
        <v>135</v>
      </c>
      <c r="C1032" s="70">
        <v>205</v>
      </c>
    </row>
    <row r="1033" spans="1:3" x14ac:dyDescent="0.2">
      <c r="A1033" s="5" t="s">
        <v>4401</v>
      </c>
      <c r="B1033" s="70">
        <v>240</v>
      </c>
      <c r="C1033" s="70">
        <v>345</v>
      </c>
    </row>
    <row r="1034" spans="1:3" x14ac:dyDescent="0.2">
      <c r="A1034" s="5" t="s">
        <v>4400</v>
      </c>
      <c r="B1034" s="70">
        <v>835</v>
      </c>
      <c r="C1034" s="70">
        <v>1200</v>
      </c>
    </row>
    <row r="1035" spans="1:3" x14ac:dyDescent="0.2">
      <c r="A1035" s="5" t="s">
        <v>4399</v>
      </c>
      <c r="B1035" s="70">
        <v>8225</v>
      </c>
      <c r="C1035" s="70">
        <v>9870</v>
      </c>
    </row>
    <row r="1036" spans="1:3" x14ac:dyDescent="0.2">
      <c r="A1036" s="5" t="s">
        <v>4398</v>
      </c>
      <c r="B1036" s="70">
        <v>465</v>
      </c>
      <c r="C1036" s="70">
        <v>560</v>
      </c>
    </row>
    <row r="1037" spans="1:3" x14ac:dyDescent="0.2">
      <c r="A1037" s="5" t="s">
        <v>4397</v>
      </c>
      <c r="B1037" s="70">
        <v>4905</v>
      </c>
      <c r="C1037" s="70">
        <v>6865</v>
      </c>
    </row>
    <row r="1038" spans="1:3" x14ac:dyDescent="0.2">
      <c r="A1038" s="5" t="s">
        <v>4396</v>
      </c>
      <c r="B1038" s="70">
        <v>220</v>
      </c>
      <c r="C1038" s="70">
        <v>335</v>
      </c>
    </row>
    <row r="1039" spans="1:3" x14ac:dyDescent="0.2">
      <c r="A1039" s="5" t="s">
        <v>4395</v>
      </c>
      <c r="B1039" s="70">
        <v>2095</v>
      </c>
      <c r="C1039" s="70">
        <v>3225</v>
      </c>
    </row>
    <row r="1040" spans="1:3" x14ac:dyDescent="0.2">
      <c r="A1040" s="5" t="s">
        <v>4394</v>
      </c>
      <c r="B1040" s="70">
        <v>7900</v>
      </c>
      <c r="C1040" s="70">
        <v>9955</v>
      </c>
    </row>
    <row r="1041" spans="1:3" x14ac:dyDescent="0.2">
      <c r="A1041" s="5" t="s">
        <v>4393</v>
      </c>
      <c r="B1041" s="70">
        <v>6540</v>
      </c>
      <c r="C1041" s="70">
        <v>8830</v>
      </c>
    </row>
    <row r="1042" spans="1:3" x14ac:dyDescent="0.2">
      <c r="A1042" s="5" t="s">
        <v>4392</v>
      </c>
      <c r="B1042" s="70">
        <v>4955</v>
      </c>
      <c r="C1042" s="70">
        <v>6340</v>
      </c>
    </row>
    <row r="1043" spans="1:3" x14ac:dyDescent="0.2">
      <c r="A1043" s="5" t="s">
        <v>4391</v>
      </c>
      <c r="B1043" s="70">
        <v>755</v>
      </c>
      <c r="C1043" s="70">
        <v>1025</v>
      </c>
    </row>
    <row r="1044" spans="1:3" x14ac:dyDescent="0.2">
      <c r="A1044" s="5" t="s">
        <v>4390</v>
      </c>
      <c r="B1044" s="70">
        <v>665</v>
      </c>
      <c r="C1044" s="70">
        <v>810</v>
      </c>
    </row>
    <row r="1045" spans="1:3" x14ac:dyDescent="0.2">
      <c r="A1045" s="5" t="s">
        <v>4389</v>
      </c>
      <c r="B1045" s="70">
        <v>5155</v>
      </c>
      <c r="C1045" s="70">
        <v>6805</v>
      </c>
    </row>
    <row r="1046" spans="1:3" x14ac:dyDescent="0.2">
      <c r="A1046" s="5" t="s">
        <v>4388</v>
      </c>
      <c r="B1046" s="70">
        <v>955</v>
      </c>
      <c r="C1046" s="70">
        <v>1220</v>
      </c>
    </row>
    <row r="1047" spans="1:3" x14ac:dyDescent="0.2">
      <c r="A1047" s="5" t="s">
        <v>4387</v>
      </c>
      <c r="B1047" s="70">
        <v>665</v>
      </c>
      <c r="C1047" s="70">
        <v>900</v>
      </c>
    </row>
    <row r="1048" spans="1:3" x14ac:dyDescent="0.2">
      <c r="A1048" s="5" t="s">
        <v>4386</v>
      </c>
      <c r="B1048" s="70">
        <v>800</v>
      </c>
      <c r="C1048" s="70">
        <v>1095</v>
      </c>
    </row>
    <row r="1049" spans="1:3" x14ac:dyDescent="0.2">
      <c r="A1049" s="5" t="s">
        <v>4385</v>
      </c>
      <c r="B1049" s="70">
        <v>3480</v>
      </c>
      <c r="C1049" s="70">
        <v>5115</v>
      </c>
    </row>
    <row r="1050" spans="1:3" x14ac:dyDescent="0.2">
      <c r="A1050" s="5" t="s">
        <v>4384</v>
      </c>
      <c r="B1050" s="70">
        <v>6060</v>
      </c>
      <c r="C1050" s="70">
        <v>7940</v>
      </c>
    </row>
    <row r="1051" spans="1:3" x14ac:dyDescent="0.2">
      <c r="A1051" s="5" t="s">
        <v>4383</v>
      </c>
      <c r="B1051" s="70">
        <v>735</v>
      </c>
      <c r="C1051" s="70">
        <v>1105</v>
      </c>
    </row>
    <row r="1052" spans="1:3" x14ac:dyDescent="0.2">
      <c r="A1052" s="5" t="s">
        <v>4382</v>
      </c>
      <c r="B1052" s="70">
        <v>1420</v>
      </c>
      <c r="C1052" s="70">
        <v>2160</v>
      </c>
    </row>
    <row r="1053" spans="1:3" x14ac:dyDescent="0.2">
      <c r="A1053" s="5" t="s">
        <v>4381</v>
      </c>
      <c r="B1053" s="70">
        <v>9935</v>
      </c>
      <c r="C1053" s="70">
        <v>15795</v>
      </c>
    </row>
    <row r="1054" spans="1:3" x14ac:dyDescent="0.2">
      <c r="A1054" s="5" t="s">
        <v>4380</v>
      </c>
      <c r="B1054" s="70">
        <v>200</v>
      </c>
      <c r="C1054" s="70">
        <v>295</v>
      </c>
    </row>
    <row r="1055" spans="1:3" x14ac:dyDescent="0.2">
      <c r="A1055" s="5" t="s">
        <v>4379</v>
      </c>
      <c r="B1055" s="70">
        <v>205</v>
      </c>
      <c r="C1055" s="70">
        <v>320</v>
      </c>
    </row>
    <row r="1056" spans="1:3" x14ac:dyDescent="0.2">
      <c r="A1056" s="5" t="s">
        <v>4378</v>
      </c>
      <c r="B1056" s="70">
        <v>760</v>
      </c>
      <c r="C1056" s="70">
        <v>1150</v>
      </c>
    </row>
    <row r="1057" spans="1:3" x14ac:dyDescent="0.2">
      <c r="A1057" s="5" t="s">
        <v>4377</v>
      </c>
      <c r="B1057" s="70">
        <v>565</v>
      </c>
      <c r="C1057" s="70">
        <v>740</v>
      </c>
    </row>
    <row r="1058" spans="1:3" x14ac:dyDescent="0.2">
      <c r="A1058" s="5" t="s">
        <v>4376</v>
      </c>
      <c r="B1058" s="70">
        <v>7185</v>
      </c>
      <c r="C1058" s="70">
        <v>9270</v>
      </c>
    </row>
    <row r="1059" spans="1:3" x14ac:dyDescent="0.2">
      <c r="A1059" s="5" t="s">
        <v>4375</v>
      </c>
      <c r="B1059" s="70">
        <v>410</v>
      </c>
      <c r="C1059" s="70">
        <v>610</v>
      </c>
    </row>
    <row r="1060" spans="1:3" x14ac:dyDescent="0.2">
      <c r="A1060" s="5" t="s">
        <v>4374</v>
      </c>
      <c r="B1060" s="70">
        <v>380</v>
      </c>
      <c r="C1060" s="70">
        <v>545</v>
      </c>
    </row>
    <row r="1061" spans="1:3" x14ac:dyDescent="0.2">
      <c r="A1061" s="5" t="s">
        <v>4373</v>
      </c>
      <c r="B1061" s="70">
        <v>9495</v>
      </c>
      <c r="C1061" s="70">
        <v>11585</v>
      </c>
    </row>
    <row r="1062" spans="1:3" x14ac:dyDescent="0.2">
      <c r="A1062" s="5" t="s">
        <v>4372</v>
      </c>
      <c r="B1062" s="70">
        <v>655</v>
      </c>
      <c r="C1062" s="70">
        <v>985</v>
      </c>
    </row>
    <row r="1063" spans="1:3" x14ac:dyDescent="0.2">
      <c r="A1063" s="5" t="s">
        <v>4371</v>
      </c>
      <c r="B1063" s="70">
        <v>665</v>
      </c>
      <c r="C1063" s="70">
        <v>885</v>
      </c>
    </row>
    <row r="1064" spans="1:3" x14ac:dyDescent="0.2">
      <c r="A1064" s="5" t="s">
        <v>4370</v>
      </c>
      <c r="B1064" s="70">
        <v>1735</v>
      </c>
      <c r="C1064" s="70">
        <v>2375</v>
      </c>
    </row>
    <row r="1065" spans="1:3" x14ac:dyDescent="0.2">
      <c r="A1065" s="5" t="s">
        <v>4369</v>
      </c>
      <c r="B1065" s="70">
        <v>9575</v>
      </c>
      <c r="C1065" s="70">
        <v>11875</v>
      </c>
    </row>
    <row r="1066" spans="1:3" x14ac:dyDescent="0.2">
      <c r="A1066" s="5" t="s">
        <v>4368</v>
      </c>
      <c r="B1066" s="70">
        <v>6225</v>
      </c>
      <c r="C1066" s="70">
        <v>8900</v>
      </c>
    </row>
    <row r="1067" spans="1:3" x14ac:dyDescent="0.2">
      <c r="A1067" s="5" t="s">
        <v>4367</v>
      </c>
      <c r="B1067" s="70">
        <v>1295</v>
      </c>
      <c r="C1067" s="70">
        <v>1945</v>
      </c>
    </row>
    <row r="1068" spans="1:3" x14ac:dyDescent="0.2">
      <c r="A1068" s="5" t="s">
        <v>4366</v>
      </c>
      <c r="B1068" s="70">
        <v>5365</v>
      </c>
      <c r="C1068" s="70">
        <v>7455</v>
      </c>
    </row>
    <row r="1069" spans="1:3" x14ac:dyDescent="0.2">
      <c r="A1069" s="5" t="s">
        <v>4365</v>
      </c>
      <c r="B1069" s="70">
        <v>8545</v>
      </c>
      <c r="C1069" s="70">
        <v>11880</v>
      </c>
    </row>
    <row r="1070" spans="1:3" x14ac:dyDescent="0.2">
      <c r="A1070" s="5" t="s">
        <v>4364</v>
      </c>
      <c r="B1070" s="70">
        <v>830</v>
      </c>
      <c r="C1070" s="70">
        <v>1285</v>
      </c>
    </row>
    <row r="1071" spans="1:3" x14ac:dyDescent="0.2">
      <c r="A1071" s="5" t="s">
        <v>4363</v>
      </c>
      <c r="B1071" s="70">
        <v>840</v>
      </c>
      <c r="C1071" s="70">
        <v>1170</v>
      </c>
    </row>
    <row r="1072" spans="1:3" x14ac:dyDescent="0.2">
      <c r="A1072" s="5" t="s">
        <v>4362</v>
      </c>
      <c r="B1072" s="70">
        <v>800</v>
      </c>
      <c r="C1072" s="70">
        <v>1090</v>
      </c>
    </row>
    <row r="1073" spans="1:3" x14ac:dyDescent="0.2">
      <c r="A1073" s="5" t="s">
        <v>4361</v>
      </c>
      <c r="B1073" s="70">
        <v>665</v>
      </c>
      <c r="C1073" s="70">
        <v>810</v>
      </c>
    </row>
    <row r="1074" spans="1:3" x14ac:dyDescent="0.2">
      <c r="A1074" s="5" t="s">
        <v>4360</v>
      </c>
      <c r="B1074" s="70">
        <v>8515</v>
      </c>
      <c r="C1074" s="70">
        <v>12430</v>
      </c>
    </row>
    <row r="1075" spans="1:3" x14ac:dyDescent="0.2">
      <c r="A1075" s="5" t="s">
        <v>4326</v>
      </c>
      <c r="B1075" s="70">
        <v>6685</v>
      </c>
      <c r="C1075" s="70">
        <v>10030</v>
      </c>
    </row>
    <row r="1076" spans="1:3" x14ac:dyDescent="0.2">
      <c r="A1076" s="5" t="s">
        <v>4359</v>
      </c>
      <c r="B1076" s="70">
        <v>8375</v>
      </c>
      <c r="C1076" s="70">
        <v>12815</v>
      </c>
    </row>
    <row r="1077" spans="1:3" x14ac:dyDescent="0.2">
      <c r="A1077" s="5" t="s">
        <v>4358</v>
      </c>
      <c r="B1077" s="70">
        <v>2875</v>
      </c>
      <c r="C1077" s="70">
        <v>4285</v>
      </c>
    </row>
    <row r="1078" spans="1:3" x14ac:dyDescent="0.2">
      <c r="A1078" s="5" t="s">
        <v>4357</v>
      </c>
      <c r="B1078" s="70">
        <v>695</v>
      </c>
      <c r="C1078" s="70">
        <v>1085</v>
      </c>
    </row>
    <row r="1079" spans="1:3" x14ac:dyDescent="0.2">
      <c r="A1079" s="5" t="s">
        <v>4356</v>
      </c>
      <c r="B1079" s="70">
        <v>770</v>
      </c>
      <c r="C1079" s="70">
        <v>1165</v>
      </c>
    </row>
    <row r="1080" spans="1:3" x14ac:dyDescent="0.2">
      <c r="A1080" s="5" t="s">
        <v>4355</v>
      </c>
      <c r="B1080" s="70">
        <v>670</v>
      </c>
      <c r="C1080" s="70">
        <v>965</v>
      </c>
    </row>
    <row r="1081" spans="1:3" x14ac:dyDescent="0.2">
      <c r="A1081" s="5" t="s">
        <v>4354</v>
      </c>
      <c r="B1081" s="70">
        <v>5565</v>
      </c>
      <c r="C1081" s="70">
        <v>6680</v>
      </c>
    </row>
    <row r="1082" spans="1:3" x14ac:dyDescent="0.2">
      <c r="A1082" s="5" t="s">
        <v>4353</v>
      </c>
      <c r="B1082" s="70">
        <v>7620</v>
      </c>
      <c r="C1082" s="70">
        <v>10440</v>
      </c>
    </row>
    <row r="1083" spans="1:3" x14ac:dyDescent="0.2">
      <c r="A1083" s="5" t="s">
        <v>4352</v>
      </c>
      <c r="B1083" s="70">
        <v>110</v>
      </c>
      <c r="C1083" s="70">
        <v>135</v>
      </c>
    </row>
    <row r="1084" spans="1:3" x14ac:dyDescent="0.2">
      <c r="A1084" s="5" t="s">
        <v>4351</v>
      </c>
      <c r="B1084" s="70">
        <v>640</v>
      </c>
      <c r="C1084" s="70">
        <v>870</v>
      </c>
    </row>
    <row r="1085" spans="1:3" x14ac:dyDescent="0.2">
      <c r="A1085" s="5" t="s">
        <v>4350</v>
      </c>
      <c r="B1085" s="70">
        <v>295</v>
      </c>
      <c r="C1085" s="70">
        <v>390</v>
      </c>
    </row>
    <row r="1086" spans="1:3" x14ac:dyDescent="0.2">
      <c r="A1086" s="5" t="s">
        <v>4349</v>
      </c>
      <c r="B1086" s="70">
        <v>255</v>
      </c>
      <c r="C1086" s="70">
        <v>325</v>
      </c>
    </row>
    <row r="1087" spans="1:3" x14ac:dyDescent="0.2">
      <c r="A1087" s="5" t="s">
        <v>4348</v>
      </c>
      <c r="B1087" s="70">
        <v>175</v>
      </c>
      <c r="C1087" s="70">
        <v>280</v>
      </c>
    </row>
    <row r="1088" spans="1:3" x14ac:dyDescent="0.2">
      <c r="A1088" s="5" t="s">
        <v>4347</v>
      </c>
      <c r="B1088" s="70">
        <v>535</v>
      </c>
      <c r="C1088" s="70">
        <v>815</v>
      </c>
    </row>
    <row r="1089" spans="1:3" x14ac:dyDescent="0.2">
      <c r="A1089" s="5" t="s">
        <v>4346</v>
      </c>
      <c r="B1089" s="70">
        <v>210</v>
      </c>
      <c r="C1089" s="70">
        <v>305</v>
      </c>
    </row>
    <row r="1090" spans="1:3" x14ac:dyDescent="0.2">
      <c r="A1090" s="5" t="s">
        <v>4345</v>
      </c>
      <c r="B1090" s="70">
        <v>5035</v>
      </c>
      <c r="C1090" s="70">
        <v>7400</v>
      </c>
    </row>
    <row r="1091" spans="1:3" x14ac:dyDescent="0.2">
      <c r="A1091" s="5" t="s">
        <v>4344</v>
      </c>
      <c r="B1091" s="70">
        <v>570</v>
      </c>
      <c r="C1091" s="70">
        <v>805</v>
      </c>
    </row>
    <row r="1092" spans="1:3" x14ac:dyDescent="0.2">
      <c r="A1092" s="5" t="s">
        <v>4343</v>
      </c>
      <c r="B1092" s="70">
        <v>8700</v>
      </c>
      <c r="C1092" s="70">
        <v>13835</v>
      </c>
    </row>
    <row r="1093" spans="1:3" x14ac:dyDescent="0.2">
      <c r="A1093" s="5" t="s">
        <v>4342</v>
      </c>
      <c r="B1093" s="70">
        <v>8785</v>
      </c>
      <c r="C1093" s="70">
        <v>11420</v>
      </c>
    </row>
    <row r="1094" spans="1:3" x14ac:dyDescent="0.2">
      <c r="A1094" s="5" t="s">
        <v>4341</v>
      </c>
      <c r="B1094" s="70">
        <v>590</v>
      </c>
      <c r="C1094" s="70">
        <v>810</v>
      </c>
    </row>
    <row r="1095" spans="1:3" x14ac:dyDescent="0.2">
      <c r="A1095" s="5" t="s">
        <v>4340</v>
      </c>
      <c r="B1095" s="70">
        <v>965</v>
      </c>
      <c r="C1095" s="70">
        <v>1170</v>
      </c>
    </row>
    <row r="1096" spans="1:3" x14ac:dyDescent="0.2">
      <c r="A1096" s="5" t="s">
        <v>4339</v>
      </c>
      <c r="B1096" s="70">
        <v>8655</v>
      </c>
      <c r="C1096" s="70">
        <v>13760</v>
      </c>
    </row>
    <row r="1097" spans="1:3" x14ac:dyDescent="0.2">
      <c r="A1097" s="5" t="s">
        <v>4338</v>
      </c>
      <c r="B1097" s="70">
        <v>2805</v>
      </c>
      <c r="C1097" s="70">
        <v>3705</v>
      </c>
    </row>
    <row r="1098" spans="1:3" x14ac:dyDescent="0.2">
      <c r="A1098" s="5" t="s">
        <v>4337</v>
      </c>
      <c r="B1098" s="70">
        <v>155</v>
      </c>
      <c r="C1098" s="70">
        <v>220</v>
      </c>
    </row>
    <row r="1099" spans="1:3" x14ac:dyDescent="0.2">
      <c r="A1099" s="5" t="s">
        <v>4336</v>
      </c>
      <c r="B1099" s="70">
        <v>7150</v>
      </c>
      <c r="C1099" s="70">
        <v>9010</v>
      </c>
    </row>
    <row r="1100" spans="1:3" x14ac:dyDescent="0.2">
      <c r="A1100" s="5" t="s">
        <v>4335</v>
      </c>
      <c r="B1100" s="70">
        <v>8425</v>
      </c>
      <c r="C1100" s="70">
        <v>11625</v>
      </c>
    </row>
    <row r="1101" spans="1:3" x14ac:dyDescent="0.2">
      <c r="A1101" s="5" t="s">
        <v>4334</v>
      </c>
      <c r="B1101" s="70">
        <v>260</v>
      </c>
      <c r="C1101" s="70">
        <v>380</v>
      </c>
    </row>
    <row r="1102" spans="1:3" x14ac:dyDescent="0.2">
      <c r="A1102" s="5" t="s">
        <v>4333</v>
      </c>
      <c r="B1102" s="70">
        <v>8285</v>
      </c>
      <c r="C1102" s="70">
        <v>11930</v>
      </c>
    </row>
    <row r="1103" spans="1:3" x14ac:dyDescent="0.2">
      <c r="A1103" s="5" t="s">
        <v>4332</v>
      </c>
      <c r="B1103" s="70">
        <v>1810</v>
      </c>
      <c r="C1103" s="70">
        <v>2245</v>
      </c>
    </row>
    <row r="1104" spans="1:3" x14ac:dyDescent="0.2">
      <c r="A1104" s="5" t="s">
        <v>4331</v>
      </c>
      <c r="B1104" s="70">
        <v>645</v>
      </c>
      <c r="C1104" s="70">
        <v>1005</v>
      </c>
    </row>
    <row r="1105" spans="1:3" x14ac:dyDescent="0.2">
      <c r="A1105" s="5" t="s">
        <v>4330</v>
      </c>
      <c r="B1105" s="70">
        <v>6540</v>
      </c>
      <c r="C1105" s="70">
        <v>8700</v>
      </c>
    </row>
    <row r="1106" spans="1:3" x14ac:dyDescent="0.2">
      <c r="A1106" s="5" t="s">
        <v>4329</v>
      </c>
      <c r="B1106" s="70">
        <v>505</v>
      </c>
      <c r="C1106" s="70">
        <v>700</v>
      </c>
    </row>
    <row r="1107" spans="1:3" x14ac:dyDescent="0.2">
      <c r="A1107" s="5" t="s">
        <v>4328</v>
      </c>
      <c r="B1107" s="70">
        <v>175</v>
      </c>
      <c r="C1107" s="70">
        <v>275</v>
      </c>
    </row>
    <row r="1108" spans="1:3" x14ac:dyDescent="0.2">
      <c r="A1108" s="5" t="s">
        <v>4327</v>
      </c>
      <c r="B1108" s="70">
        <v>6330</v>
      </c>
      <c r="C1108" s="70">
        <v>8860</v>
      </c>
    </row>
    <row r="1109" spans="1:3" x14ac:dyDescent="0.2">
      <c r="A1109" s="5" t="s">
        <v>4326</v>
      </c>
      <c r="B1109" s="70">
        <v>745</v>
      </c>
      <c r="C1109" s="70">
        <v>1065</v>
      </c>
    </row>
    <row r="1110" spans="1:3" x14ac:dyDescent="0.2">
      <c r="A1110" s="5" t="s">
        <v>4325</v>
      </c>
      <c r="B1110" s="70">
        <v>810</v>
      </c>
      <c r="C1110" s="70">
        <v>1045</v>
      </c>
    </row>
    <row r="1111" spans="1:3" x14ac:dyDescent="0.2">
      <c r="A1111" s="5" t="s">
        <v>4324</v>
      </c>
      <c r="B1111" s="70">
        <v>6670</v>
      </c>
      <c r="C1111" s="70">
        <v>8270</v>
      </c>
    </row>
    <row r="1112" spans="1:3" x14ac:dyDescent="0.2">
      <c r="A1112" s="5" t="s">
        <v>4323</v>
      </c>
      <c r="B1112" s="70">
        <v>405</v>
      </c>
      <c r="C1112" s="70">
        <v>630</v>
      </c>
    </row>
    <row r="1113" spans="1:3" x14ac:dyDescent="0.2">
      <c r="A1113" s="5" t="s">
        <v>4322</v>
      </c>
      <c r="B1113" s="70">
        <v>5655</v>
      </c>
      <c r="C1113" s="70">
        <v>6785</v>
      </c>
    </row>
    <row r="1114" spans="1:3" x14ac:dyDescent="0.2">
      <c r="A1114" s="5" t="s">
        <v>4321</v>
      </c>
      <c r="B1114" s="70">
        <v>2755</v>
      </c>
      <c r="C1114" s="70">
        <v>4410</v>
      </c>
    </row>
    <row r="1115" spans="1:3" x14ac:dyDescent="0.2">
      <c r="A1115" s="5" t="s">
        <v>4320</v>
      </c>
      <c r="B1115" s="70">
        <v>7185</v>
      </c>
      <c r="C1115" s="70">
        <v>10345</v>
      </c>
    </row>
    <row r="1116" spans="1:3" x14ac:dyDescent="0.2">
      <c r="A1116" s="5" t="s">
        <v>4319</v>
      </c>
      <c r="B1116" s="70">
        <v>980</v>
      </c>
      <c r="C1116" s="70">
        <v>1295</v>
      </c>
    </row>
    <row r="1117" spans="1:3" x14ac:dyDescent="0.2">
      <c r="A1117" s="5" t="s">
        <v>4318</v>
      </c>
      <c r="B1117" s="70">
        <v>160</v>
      </c>
      <c r="C1117" s="70">
        <v>210</v>
      </c>
    </row>
    <row r="1118" spans="1:3" x14ac:dyDescent="0.2">
      <c r="A1118" s="5" t="s">
        <v>4317</v>
      </c>
      <c r="B1118" s="70">
        <v>375</v>
      </c>
      <c r="C1118" s="70">
        <v>560</v>
      </c>
    </row>
    <row r="1119" spans="1:3" x14ac:dyDescent="0.2">
      <c r="A1119" s="5" t="s">
        <v>4316</v>
      </c>
      <c r="B1119" s="70">
        <v>310</v>
      </c>
      <c r="C1119" s="70">
        <v>370</v>
      </c>
    </row>
    <row r="1120" spans="1:3" x14ac:dyDescent="0.2">
      <c r="A1120" s="5" t="s">
        <v>4315</v>
      </c>
      <c r="B1120" s="70">
        <v>6040</v>
      </c>
      <c r="C1120" s="70">
        <v>7550</v>
      </c>
    </row>
    <row r="1121" spans="1:3" x14ac:dyDescent="0.2">
      <c r="A1121" s="5" t="s">
        <v>4314</v>
      </c>
      <c r="B1121" s="70">
        <v>545</v>
      </c>
      <c r="C1121" s="70">
        <v>665</v>
      </c>
    </row>
    <row r="1122" spans="1:3" x14ac:dyDescent="0.2">
      <c r="A1122" s="5" t="s">
        <v>4313</v>
      </c>
      <c r="B1122" s="70">
        <v>6145</v>
      </c>
      <c r="C1122" s="70">
        <v>9340</v>
      </c>
    </row>
    <row r="1123" spans="1:3" x14ac:dyDescent="0.2">
      <c r="A1123" s="5" t="s">
        <v>4312</v>
      </c>
      <c r="B1123" s="70">
        <v>4760</v>
      </c>
      <c r="C1123" s="70">
        <v>6425</v>
      </c>
    </row>
    <row r="1124" spans="1:3" x14ac:dyDescent="0.2">
      <c r="A1124" s="5" t="s">
        <v>4311</v>
      </c>
      <c r="B1124" s="70">
        <v>3815</v>
      </c>
      <c r="C1124" s="70">
        <v>5225</v>
      </c>
    </row>
    <row r="1125" spans="1:3" x14ac:dyDescent="0.2">
      <c r="A1125" s="5" t="s">
        <v>4310</v>
      </c>
      <c r="B1125" s="70">
        <v>120</v>
      </c>
      <c r="C1125" s="70">
        <v>145</v>
      </c>
    </row>
    <row r="1126" spans="1:3" x14ac:dyDescent="0.2">
      <c r="A1126" s="5" t="s">
        <v>4309</v>
      </c>
      <c r="B1126" s="70">
        <v>275</v>
      </c>
      <c r="C1126" s="70">
        <v>395</v>
      </c>
    </row>
    <row r="1127" spans="1:3" x14ac:dyDescent="0.2">
      <c r="A1127" s="5" t="s">
        <v>4308</v>
      </c>
      <c r="B1127" s="70">
        <v>520</v>
      </c>
      <c r="C1127" s="70">
        <v>710</v>
      </c>
    </row>
    <row r="1128" spans="1:3" x14ac:dyDescent="0.2">
      <c r="A1128" s="5" t="s">
        <v>4307</v>
      </c>
      <c r="B1128" s="70">
        <v>730</v>
      </c>
      <c r="C1128" s="70">
        <v>1020</v>
      </c>
    </row>
    <row r="1129" spans="1:3" x14ac:dyDescent="0.2">
      <c r="A1129" s="5" t="s">
        <v>4306</v>
      </c>
      <c r="B1129" s="70">
        <v>915</v>
      </c>
      <c r="C1129" s="70">
        <v>1425</v>
      </c>
    </row>
    <row r="1130" spans="1:3" x14ac:dyDescent="0.2">
      <c r="A1130" s="5" t="s">
        <v>4305</v>
      </c>
      <c r="B1130" s="70">
        <v>9455</v>
      </c>
      <c r="C1130" s="70">
        <v>13520</v>
      </c>
    </row>
    <row r="1131" spans="1:3" x14ac:dyDescent="0.2">
      <c r="A1131" s="5" t="s">
        <v>4304</v>
      </c>
      <c r="B1131" s="70">
        <v>170</v>
      </c>
      <c r="C1131" s="70">
        <v>240</v>
      </c>
    </row>
    <row r="1132" spans="1:3" x14ac:dyDescent="0.2">
      <c r="A1132" s="5" t="s">
        <v>4303</v>
      </c>
      <c r="B1132" s="70">
        <v>530</v>
      </c>
      <c r="C1132" s="70">
        <v>635</v>
      </c>
    </row>
    <row r="1133" spans="1:3" x14ac:dyDescent="0.2">
      <c r="A1133" s="5" t="s">
        <v>4302</v>
      </c>
      <c r="B1133" s="70">
        <v>5765</v>
      </c>
      <c r="C1133" s="70">
        <v>9110</v>
      </c>
    </row>
    <row r="1134" spans="1:3" x14ac:dyDescent="0.2">
      <c r="A1134" s="5" t="s">
        <v>4301</v>
      </c>
      <c r="B1134" s="70">
        <v>9855</v>
      </c>
      <c r="C1134" s="70">
        <v>12515</v>
      </c>
    </row>
    <row r="1135" spans="1:3" x14ac:dyDescent="0.2">
      <c r="A1135" s="5" t="s">
        <v>4300</v>
      </c>
      <c r="B1135" s="70">
        <v>200</v>
      </c>
      <c r="C1135" s="70">
        <v>255</v>
      </c>
    </row>
    <row r="1136" spans="1:3" x14ac:dyDescent="0.2">
      <c r="A1136" s="5" t="s">
        <v>4299</v>
      </c>
      <c r="B1136" s="70">
        <v>5935</v>
      </c>
      <c r="C1136" s="70">
        <v>9375</v>
      </c>
    </row>
    <row r="1137" spans="1:3" x14ac:dyDescent="0.2">
      <c r="A1137" s="5" t="s">
        <v>4298</v>
      </c>
      <c r="B1137" s="70">
        <v>7760</v>
      </c>
      <c r="C1137" s="70">
        <v>9620</v>
      </c>
    </row>
    <row r="1138" spans="1:3" x14ac:dyDescent="0.2">
      <c r="A1138" s="5" t="s">
        <v>4297</v>
      </c>
      <c r="B1138" s="70">
        <v>490</v>
      </c>
      <c r="C1138" s="70">
        <v>660</v>
      </c>
    </row>
    <row r="1139" spans="1:3" x14ac:dyDescent="0.2">
      <c r="A1139" s="5" t="s">
        <v>4296</v>
      </c>
      <c r="B1139" s="70">
        <v>530</v>
      </c>
      <c r="C1139" s="70">
        <v>645</v>
      </c>
    </row>
    <row r="1140" spans="1:3" x14ac:dyDescent="0.2">
      <c r="A1140" s="5" t="s">
        <v>4295</v>
      </c>
      <c r="B1140" s="70">
        <v>5780</v>
      </c>
      <c r="C1140" s="70">
        <v>8150</v>
      </c>
    </row>
    <row r="1141" spans="1:3" x14ac:dyDescent="0.2">
      <c r="A1141" s="5" t="s">
        <v>4294</v>
      </c>
      <c r="B1141" s="70">
        <v>585</v>
      </c>
      <c r="C1141" s="70">
        <v>840</v>
      </c>
    </row>
    <row r="1142" spans="1:3" x14ac:dyDescent="0.2">
      <c r="A1142" s="5" t="s">
        <v>4293</v>
      </c>
      <c r="B1142" s="70">
        <v>1000</v>
      </c>
      <c r="C1142" s="70">
        <v>1450</v>
      </c>
    </row>
    <row r="1143" spans="1:3" x14ac:dyDescent="0.2">
      <c r="A1143" s="5" t="s">
        <v>4292</v>
      </c>
      <c r="B1143" s="70">
        <v>915</v>
      </c>
      <c r="C1143" s="70">
        <v>1455</v>
      </c>
    </row>
    <row r="1144" spans="1:3" x14ac:dyDescent="0.2">
      <c r="A1144" s="5" t="s">
        <v>4291</v>
      </c>
      <c r="B1144" s="70">
        <v>305</v>
      </c>
      <c r="C1144" s="70">
        <v>390</v>
      </c>
    </row>
    <row r="1145" spans="1:3" x14ac:dyDescent="0.2">
      <c r="A1145" s="5" t="s">
        <v>4290</v>
      </c>
      <c r="B1145" s="70">
        <v>320</v>
      </c>
      <c r="C1145" s="70">
        <v>500</v>
      </c>
    </row>
    <row r="1146" spans="1:3" x14ac:dyDescent="0.2">
      <c r="A1146" s="5" t="s">
        <v>4289</v>
      </c>
      <c r="B1146" s="70">
        <v>560</v>
      </c>
      <c r="C1146" s="70">
        <v>740</v>
      </c>
    </row>
    <row r="1147" spans="1:3" x14ac:dyDescent="0.2">
      <c r="A1147" s="5" t="s">
        <v>4288</v>
      </c>
      <c r="B1147" s="70">
        <v>670</v>
      </c>
      <c r="C1147" s="70">
        <v>965</v>
      </c>
    </row>
    <row r="1148" spans="1:3" x14ac:dyDescent="0.2">
      <c r="A1148" s="5" t="s">
        <v>4287</v>
      </c>
      <c r="B1148" s="70">
        <v>1150</v>
      </c>
      <c r="C1148" s="70">
        <v>1520</v>
      </c>
    </row>
    <row r="1149" spans="1:3" x14ac:dyDescent="0.2">
      <c r="A1149" s="5" t="s">
        <v>4286</v>
      </c>
      <c r="B1149" s="70">
        <v>500</v>
      </c>
      <c r="C1149" s="70">
        <v>600</v>
      </c>
    </row>
    <row r="1150" spans="1:3" x14ac:dyDescent="0.2">
      <c r="A1150" s="5" t="s">
        <v>4285</v>
      </c>
      <c r="B1150" s="70">
        <v>3670</v>
      </c>
      <c r="C1150" s="70">
        <v>4955</v>
      </c>
    </row>
    <row r="1151" spans="1:3" x14ac:dyDescent="0.2">
      <c r="A1151" s="5" t="s">
        <v>4284</v>
      </c>
      <c r="B1151" s="70">
        <v>175</v>
      </c>
      <c r="C1151" s="70">
        <v>220</v>
      </c>
    </row>
    <row r="1152" spans="1:3" x14ac:dyDescent="0.2">
      <c r="A1152" s="5" t="s">
        <v>4283</v>
      </c>
      <c r="B1152" s="70">
        <v>235</v>
      </c>
      <c r="C1152" s="70">
        <v>305</v>
      </c>
    </row>
    <row r="1153" spans="1:3" x14ac:dyDescent="0.2">
      <c r="A1153" s="5" t="s">
        <v>4282</v>
      </c>
      <c r="B1153" s="70">
        <v>5225</v>
      </c>
      <c r="C1153" s="70">
        <v>7525</v>
      </c>
    </row>
    <row r="1154" spans="1:3" x14ac:dyDescent="0.2">
      <c r="A1154" s="5" t="s">
        <v>4281</v>
      </c>
      <c r="B1154" s="70">
        <v>700</v>
      </c>
      <c r="C1154" s="70">
        <v>870</v>
      </c>
    </row>
    <row r="1155" spans="1:3" x14ac:dyDescent="0.2">
      <c r="A1155" s="5" t="s">
        <v>4280</v>
      </c>
      <c r="B1155" s="70">
        <v>605</v>
      </c>
      <c r="C1155" s="70">
        <v>730</v>
      </c>
    </row>
    <row r="1156" spans="1:3" x14ac:dyDescent="0.2">
      <c r="A1156" s="5" t="s">
        <v>4279</v>
      </c>
      <c r="B1156" s="70">
        <v>1930</v>
      </c>
      <c r="C1156" s="70">
        <v>2760</v>
      </c>
    </row>
    <row r="1157" spans="1:3" x14ac:dyDescent="0.2">
      <c r="A1157" s="5" t="s">
        <v>4278</v>
      </c>
      <c r="B1157" s="70">
        <v>5395</v>
      </c>
      <c r="C1157" s="70">
        <v>7335</v>
      </c>
    </row>
    <row r="1158" spans="1:3" x14ac:dyDescent="0.2">
      <c r="A1158" s="5" t="s">
        <v>3837</v>
      </c>
      <c r="B1158" s="70">
        <v>360</v>
      </c>
      <c r="C1158" s="70">
        <v>430</v>
      </c>
    </row>
    <row r="1159" spans="1:3" x14ac:dyDescent="0.2">
      <c r="A1159" s="5" t="s">
        <v>4277</v>
      </c>
      <c r="B1159" s="70">
        <v>5525</v>
      </c>
      <c r="C1159" s="70">
        <v>7405</v>
      </c>
    </row>
    <row r="1160" spans="1:3" x14ac:dyDescent="0.2">
      <c r="A1160" s="5" t="s">
        <v>4276</v>
      </c>
      <c r="B1160" s="70">
        <v>8815</v>
      </c>
      <c r="C1160" s="70">
        <v>13135</v>
      </c>
    </row>
    <row r="1161" spans="1:3" x14ac:dyDescent="0.2">
      <c r="A1161" s="5" t="s">
        <v>4275</v>
      </c>
      <c r="B1161" s="70">
        <v>325</v>
      </c>
      <c r="C1161" s="70">
        <v>515</v>
      </c>
    </row>
    <row r="1162" spans="1:3" x14ac:dyDescent="0.2">
      <c r="A1162" s="5" t="s">
        <v>4274</v>
      </c>
      <c r="B1162" s="70">
        <v>560</v>
      </c>
      <c r="C1162" s="70">
        <v>880</v>
      </c>
    </row>
    <row r="1163" spans="1:3" x14ac:dyDescent="0.2">
      <c r="A1163" s="5" t="s">
        <v>4273</v>
      </c>
      <c r="B1163" s="70">
        <v>3070</v>
      </c>
      <c r="C1163" s="70">
        <v>4050</v>
      </c>
    </row>
    <row r="1164" spans="1:3" x14ac:dyDescent="0.2">
      <c r="A1164" s="5" t="s">
        <v>4272</v>
      </c>
      <c r="B1164" s="70">
        <v>405</v>
      </c>
      <c r="C1164" s="70">
        <v>520</v>
      </c>
    </row>
    <row r="1165" spans="1:3" x14ac:dyDescent="0.2">
      <c r="A1165" s="5" t="s">
        <v>4271</v>
      </c>
      <c r="B1165" s="70">
        <v>275</v>
      </c>
      <c r="C1165" s="70">
        <v>385</v>
      </c>
    </row>
    <row r="1166" spans="1:3" x14ac:dyDescent="0.2">
      <c r="A1166" s="5" t="s">
        <v>4270</v>
      </c>
      <c r="B1166" s="70">
        <v>905</v>
      </c>
      <c r="C1166" s="70">
        <v>1185</v>
      </c>
    </row>
    <row r="1167" spans="1:3" x14ac:dyDescent="0.2">
      <c r="A1167" s="5" t="s">
        <v>4269</v>
      </c>
      <c r="B1167" s="70">
        <v>230</v>
      </c>
      <c r="C1167" s="70">
        <v>290</v>
      </c>
    </row>
    <row r="1168" spans="1:3" x14ac:dyDescent="0.2">
      <c r="A1168" s="5" t="s">
        <v>4268</v>
      </c>
      <c r="B1168" s="70">
        <v>235</v>
      </c>
      <c r="C1168" s="70">
        <v>295</v>
      </c>
    </row>
    <row r="1169" spans="1:3" x14ac:dyDescent="0.2">
      <c r="A1169" s="5" t="s">
        <v>4267</v>
      </c>
      <c r="B1169" s="70">
        <v>8860</v>
      </c>
      <c r="C1169" s="70">
        <v>11520</v>
      </c>
    </row>
    <row r="1170" spans="1:3" x14ac:dyDescent="0.2">
      <c r="A1170" s="5" t="s">
        <v>4266</v>
      </c>
      <c r="B1170" s="70">
        <v>910</v>
      </c>
      <c r="C1170" s="70">
        <v>1365</v>
      </c>
    </row>
    <row r="1171" spans="1:3" x14ac:dyDescent="0.2">
      <c r="A1171" s="5" t="s">
        <v>4265</v>
      </c>
      <c r="B1171" s="70">
        <v>745</v>
      </c>
      <c r="C1171" s="70">
        <v>1110</v>
      </c>
    </row>
    <row r="1172" spans="1:3" x14ac:dyDescent="0.2">
      <c r="A1172" s="5" t="s">
        <v>4264</v>
      </c>
      <c r="B1172" s="70">
        <v>235</v>
      </c>
      <c r="C1172" s="70">
        <v>355</v>
      </c>
    </row>
    <row r="1173" spans="1:3" x14ac:dyDescent="0.2">
      <c r="A1173" s="5" t="s">
        <v>4263</v>
      </c>
      <c r="B1173" s="70">
        <v>2400</v>
      </c>
      <c r="C1173" s="70">
        <v>3695</v>
      </c>
    </row>
    <row r="1174" spans="1:3" x14ac:dyDescent="0.2">
      <c r="A1174" s="5" t="s">
        <v>4262</v>
      </c>
      <c r="B1174" s="70">
        <v>875</v>
      </c>
      <c r="C1174" s="70">
        <v>1155</v>
      </c>
    </row>
    <row r="1175" spans="1:3" x14ac:dyDescent="0.2">
      <c r="A1175" s="5" t="s">
        <v>4261</v>
      </c>
      <c r="B1175" s="70">
        <v>840</v>
      </c>
      <c r="C1175" s="70">
        <v>1300</v>
      </c>
    </row>
    <row r="1176" spans="1:3" x14ac:dyDescent="0.2">
      <c r="A1176" s="5" t="s">
        <v>4260</v>
      </c>
      <c r="B1176" s="70">
        <v>345</v>
      </c>
      <c r="C1176" s="70">
        <v>530</v>
      </c>
    </row>
    <row r="1177" spans="1:3" x14ac:dyDescent="0.2">
      <c r="A1177" s="5" t="s">
        <v>4259</v>
      </c>
      <c r="B1177" s="70">
        <v>360</v>
      </c>
      <c r="C1177" s="70">
        <v>535</v>
      </c>
    </row>
    <row r="1178" spans="1:3" x14ac:dyDescent="0.2">
      <c r="A1178" s="5" t="s">
        <v>4258</v>
      </c>
      <c r="B1178" s="70">
        <v>735</v>
      </c>
      <c r="C1178" s="70">
        <v>955</v>
      </c>
    </row>
    <row r="1179" spans="1:3" x14ac:dyDescent="0.2">
      <c r="A1179" s="5" t="s">
        <v>4257</v>
      </c>
      <c r="B1179" s="70">
        <v>900</v>
      </c>
      <c r="C1179" s="70">
        <v>1170</v>
      </c>
    </row>
    <row r="1180" spans="1:3" x14ac:dyDescent="0.2">
      <c r="A1180" s="5" t="s">
        <v>4256</v>
      </c>
      <c r="B1180" s="70">
        <v>8745</v>
      </c>
      <c r="C1180" s="70">
        <v>12680</v>
      </c>
    </row>
    <row r="1181" spans="1:3" x14ac:dyDescent="0.2">
      <c r="A1181" s="5" t="s">
        <v>4255</v>
      </c>
      <c r="B1181" s="70">
        <v>105</v>
      </c>
      <c r="C1181" s="70">
        <v>140</v>
      </c>
    </row>
    <row r="1182" spans="1:3" x14ac:dyDescent="0.2">
      <c r="A1182" s="5" t="s">
        <v>4254</v>
      </c>
      <c r="B1182" s="70">
        <v>220</v>
      </c>
      <c r="C1182" s="70">
        <v>265</v>
      </c>
    </row>
    <row r="1183" spans="1:3" x14ac:dyDescent="0.2">
      <c r="A1183" s="5" t="s">
        <v>4253</v>
      </c>
      <c r="B1183" s="70">
        <v>945</v>
      </c>
      <c r="C1183" s="70">
        <v>1170</v>
      </c>
    </row>
    <row r="1184" spans="1:3" x14ac:dyDescent="0.2">
      <c r="A1184" s="5" t="s">
        <v>4252</v>
      </c>
      <c r="B1184" s="70">
        <v>145</v>
      </c>
      <c r="C1184" s="70">
        <v>190</v>
      </c>
    </row>
    <row r="1185" spans="1:3" x14ac:dyDescent="0.2">
      <c r="A1185" s="5" t="s">
        <v>4251</v>
      </c>
      <c r="B1185" s="70">
        <v>3870</v>
      </c>
      <c r="C1185" s="70">
        <v>4915</v>
      </c>
    </row>
    <row r="1186" spans="1:3" x14ac:dyDescent="0.2">
      <c r="A1186" s="5" t="s">
        <v>4250</v>
      </c>
      <c r="B1186" s="70">
        <v>205</v>
      </c>
      <c r="C1186" s="70">
        <v>320</v>
      </c>
    </row>
    <row r="1187" spans="1:3" x14ac:dyDescent="0.2">
      <c r="A1187" s="5" t="s">
        <v>4249</v>
      </c>
      <c r="B1187" s="70">
        <v>9595</v>
      </c>
      <c r="C1187" s="70">
        <v>14970</v>
      </c>
    </row>
    <row r="1188" spans="1:3" x14ac:dyDescent="0.2">
      <c r="A1188" s="5" t="s">
        <v>4248</v>
      </c>
      <c r="B1188" s="70">
        <v>980</v>
      </c>
      <c r="C1188" s="70">
        <v>1225</v>
      </c>
    </row>
    <row r="1189" spans="1:3" x14ac:dyDescent="0.2">
      <c r="A1189" s="5" t="s">
        <v>4247</v>
      </c>
      <c r="B1189" s="70">
        <v>900</v>
      </c>
      <c r="C1189" s="70">
        <v>1360</v>
      </c>
    </row>
    <row r="1190" spans="1:3" x14ac:dyDescent="0.2">
      <c r="A1190" s="5" t="s">
        <v>4246</v>
      </c>
      <c r="B1190" s="70">
        <v>685</v>
      </c>
      <c r="C1190" s="70">
        <v>940</v>
      </c>
    </row>
    <row r="1191" spans="1:3" x14ac:dyDescent="0.2">
      <c r="A1191" s="5" t="s">
        <v>4245</v>
      </c>
      <c r="B1191" s="70">
        <v>185</v>
      </c>
      <c r="C1191" s="70">
        <v>260</v>
      </c>
    </row>
    <row r="1192" spans="1:3" x14ac:dyDescent="0.2">
      <c r="A1192" s="5" t="s">
        <v>4244</v>
      </c>
      <c r="B1192" s="70">
        <v>185</v>
      </c>
      <c r="C1192" s="70">
        <v>270</v>
      </c>
    </row>
    <row r="1193" spans="1:3" x14ac:dyDescent="0.2">
      <c r="A1193" s="5" t="s">
        <v>4243</v>
      </c>
      <c r="B1193" s="70">
        <v>7730</v>
      </c>
      <c r="C1193" s="70">
        <v>10975</v>
      </c>
    </row>
    <row r="1194" spans="1:3" x14ac:dyDescent="0.2">
      <c r="A1194" s="5" t="s">
        <v>4242</v>
      </c>
      <c r="B1194" s="70">
        <v>915</v>
      </c>
      <c r="C1194" s="70">
        <v>1335</v>
      </c>
    </row>
    <row r="1195" spans="1:3" x14ac:dyDescent="0.2">
      <c r="A1195" s="5" t="s">
        <v>4241</v>
      </c>
      <c r="B1195" s="70">
        <v>3700</v>
      </c>
      <c r="C1195" s="70">
        <v>4735</v>
      </c>
    </row>
    <row r="1196" spans="1:3" x14ac:dyDescent="0.2">
      <c r="A1196" s="5" t="s">
        <v>4240</v>
      </c>
      <c r="B1196" s="70">
        <v>775</v>
      </c>
      <c r="C1196" s="70">
        <v>1240</v>
      </c>
    </row>
    <row r="1197" spans="1:3" x14ac:dyDescent="0.2">
      <c r="A1197" s="5" t="s">
        <v>4239</v>
      </c>
      <c r="B1197" s="70">
        <v>7000</v>
      </c>
      <c r="C1197" s="70">
        <v>9870</v>
      </c>
    </row>
    <row r="1198" spans="1:3" x14ac:dyDescent="0.2">
      <c r="A1198" s="5" t="s">
        <v>4238</v>
      </c>
      <c r="B1198" s="70">
        <v>400</v>
      </c>
      <c r="C1198" s="70">
        <v>510</v>
      </c>
    </row>
    <row r="1199" spans="1:3" x14ac:dyDescent="0.2">
      <c r="A1199" s="5" t="s">
        <v>4237</v>
      </c>
      <c r="B1199" s="70">
        <v>150</v>
      </c>
      <c r="C1199" s="70">
        <v>190</v>
      </c>
    </row>
    <row r="1200" spans="1:3" x14ac:dyDescent="0.2">
      <c r="A1200" s="5" t="s">
        <v>4236</v>
      </c>
      <c r="B1200" s="70">
        <v>8095</v>
      </c>
      <c r="C1200" s="70">
        <v>11170</v>
      </c>
    </row>
    <row r="1201" spans="1:3" x14ac:dyDescent="0.2">
      <c r="A1201" s="5" t="s">
        <v>4235</v>
      </c>
      <c r="B1201" s="70">
        <v>415</v>
      </c>
      <c r="C1201" s="70">
        <v>525</v>
      </c>
    </row>
    <row r="1202" spans="1:3" x14ac:dyDescent="0.2">
      <c r="A1202" s="5" t="s">
        <v>4234</v>
      </c>
      <c r="B1202" s="70">
        <v>2175</v>
      </c>
      <c r="C1202" s="70">
        <v>2785</v>
      </c>
    </row>
    <row r="1203" spans="1:3" x14ac:dyDescent="0.2">
      <c r="A1203" s="5" t="s">
        <v>4233</v>
      </c>
      <c r="B1203" s="70">
        <v>685</v>
      </c>
      <c r="C1203" s="70">
        <v>995</v>
      </c>
    </row>
    <row r="1204" spans="1:3" x14ac:dyDescent="0.2">
      <c r="A1204" s="5" t="s">
        <v>4232</v>
      </c>
      <c r="B1204" s="70">
        <v>7955</v>
      </c>
      <c r="C1204" s="70">
        <v>11135</v>
      </c>
    </row>
    <row r="1205" spans="1:3" x14ac:dyDescent="0.2">
      <c r="A1205" s="5" t="s">
        <v>4231</v>
      </c>
      <c r="B1205" s="70">
        <v>140</v>
      </c>
      <c r="C1205" s="70">
        <v>200</v>
      </c>
    </row>
    <row r="1206" spans="1:3" x14ac:dyDescent="0.2">
      <c r="A1206" s="5" t="s">
        <v>4230</v>
      </c>
      <c r="B1206" s="70">
        <v>5960</v>
      </c>
      <c r="C1206" s="70">
        <v>9300</v>
      </c>
    </row>
    <row r="1207" spans="1:3" x14ac:dyDescent="0.2">
      <c r="A1207" s="5" t="s">
        <v>4229</v>
      </c>
      <c r="B1207" s="70">
        <v>6010</v>
      </c>
      <c r="C1207" s="70">
        <v>7755</v>
      </c>
    </row>
    <row r="1208" spans="1:3" x14ac:dyDescent="0.2">
      <c r="A1208" s="5" t="s">
        <v>4228</v>
      </c>
      <c r="B1208" s="70">
        <v>8145</v>
      </c>
      <c r="C1208" s="70">
        <v>11485</v>
      </c>
    </row>
    <row r="1209" spans="1:3" x14ac:dyDescent="0.2">
      <c r="A1209" s="5" t="s">
        <v>4227</v>
      </c>
      <c r="B1209" s="70">
        <v>6770</v>
      </c>
      <c r="C1209" s="70">
        <v>8870</v>
      </c>
    </row>
    <row r="1210" spans="1:3" x14ac:dyDescent="0.2">
      <c r="A1210" s="5" t="s">
        <v>4226</v>
      </c>
      <c r="B1210" s="70">
        <v>230</v>
      </c>
      <c r="C1210" s="70">
        <v>345</v>
      </c>
    </row>
    <row r="1211" spans="1:3" x14ac:dyDescent="0.2">
      <c r="A1211" s="5" t="s">
        <v>4225</v>
      </c>
      <c r="B1211" s="70">
        <v>5415</v>
      </c>
      <c r="C1211" s="70">
        <v>7310</v>
      </c>
    </row>
    <row r="1212" spans="1:3" x14ac:dyDescent="0.2">
      <c r="A1212" s="5" t="s">
        <v>4224</v>
      </c>
      <c r="B1212" s="70">
        <v>985</v>
      </c>
      <c r="C1212" s="70">
        <v>1555</v>
      </c>
    </row>
    <row r="1213" spans="1:3" x14ac:dyDescent="0.2">
      <c r="A1213" s="5" t="s">
        <v>4223</v>
      </c>
      <c r="B1213" s="70">
        <v>220</v>
      </c>
      <c r="C1213" s="70">
        <v>310</v>
      </c>
    </row>
    <row r="1214" spans="1:3" x14ac:dyDescent="0.2">
      <c r="A1214" s="5" t="s">
        <v>4222</v>
      </c>
      <c r="B1214" s="70">
        <v>7680</v>
      </c>
      <c r="C1214" s="70">
        <v>9600</v>
      </c>
    </row>
    <row r="1215" spans="1:3" x14ac:dyDescent="0.2">
      <c r="A1215" s="5" t="s">
        <v>4221</v>
      </c>
      <c r="B1215" s="70">
        <v>8690</v>
      </c>
      <c r="C1215" s="70">
        <v>13470</v>
      </c>
    </row>
    <row r="1216" spans="1:3" x14ac:dyDescent="0.2">
      <c r="A1216" s="5" t="s">
        <v>4220</v>
      </c>
      <c r="B1216" s="70">
        <v>3505</v>
      </c>
      <c r="C1216" s="70">
        <v>5400</v>
      </c>
    </row>
    <row r="1217" spans="1:3" x14ac:dyDescent="0.2">
      <c r="A1217" s="5" t="s">
        <v>4219</v>
      </c>
      <c r="B1217" s="70">
        <v>120</v>
      </c>
      <c r="C1217" s="70">
        <v>145</v>
      </c>
    </row>
    <row r="1218" spans="1:3" x14ac:dyDescent="0.2">
      <c r="A1218" s="5" t="s">
        <v>4218</v>
      </c>
      <c r="B1218" s="70">
        <v>850</v>
      </c>
      <c r="C1218" s="70">
        <v>1070</v>
      </c>
    </row>
    <row r="1219" spans="1:3" x14ac:dyDescent="0.2">
      <c r="A1219" s="5" t="s">
        <v>4217</v>
      </c>
      <c r="B1219" s="70">
        <v>7480</v>
      </c>
      <c r="C1219" s="70">
        <v>9575</v>
      </c>
    </row>
    <row r="1220" spans="1:3" x14ac:dyDescent="0.2">
      <c r="A1220" s="5" t="s">
        <v>4216</v>
      </c>
      <c r="B1220" s="70">
        <v>8205</v>
      </c>
      <c r="C1220" s="70">
        <v>11405</v>
      </c>
    </row>
    <row r="1221" spans="1:3" x14ac:dyDescent="0.2">
      <c r="A1221" s="5" t="s">
        <v>4215</v>
      </c>
      <c r="B1221" s="70">
        <v>445</v>
      </c>
      <c r="C1221" s="70">
        <v>670</v>
      </c>
    </row>
    <row r="1222" spans="1:3" x14ac:dyDescent="0.2">
      <c r="A1222" s="5" t="s">
        <v>4214</v>
      </c>
      <c r="B1222" s="70">
        <v>730</v>
      </c>
      <c r="C1222" s="70">
        <v>875</v>
      </c>
    </row>
    <row r="1223" spans="1:3" x14ac:dyDescent="0.2">
      <c r="A1223" s="5" t="s">
        <v>4213</v>
      </c>
      <c r="B1223" s="70">
        <v>940</v>
      </c>
      <c r="C1223" s="70">
        <v>1430</v>
      </c>
    </row>
    <row r="1224" spans="1:3" x14ac:dyDescent="0.2">
      <c r="A1224" s="5" t="s">
        <v>4212</v>
      </c>
      <c r="B1224" s="70">
        <v>690</v>
      </c>
      <c r="C1224" s="70">
        <v>855</v>
      </c>
    </row>
    <row r="1225" spans="1:3" x14ac:dyDescent="0.2">
      <c r="A1225" s="5" t="s">
        <v>4211</v>
      </c>
      <c r="B1225" s="70">
        <v>530</v>
      </c>
      <c r="C1225" s="70">
        <v>755</v>
      </c>
    </row>
    <row r="1226" spans="1:3" x14ac:dyDescent="0.2">
      <c r="A1226" s="5" t="s">
        <v>4210</v>
      </c>
      <c r="B1226" s="70">
        <v>875</v>
      </c>
      <c r="C1226" s="70">
        <v>1390</v>
      </c>
    </row>
    <row r="1227" spans="1:3" x14ac:dyDescent="0.2">
      <c r="A1227" s="5" t="s">
        <v>4209</v>
      </c>
      <c r="B1227" s="70">
        <v>8335</v>
      </c>
      <c r="C1227" s="70">
        <v>12335</v>
      </c>
    </row>
    <row r="1228" spans="1:3" x14ac:dyDescent="0.2">
      <c r="A1228" s="5" t="s">
        <v>4208</v>
      </c>
      <c r="B1228" s="70">
        <v>550</v>
      </c>
      <c r="C1228" s="70">
        <v>675</v>
      </c>
    </row>
    <row r="1229" spans="1:3" x14ac:dyDescent="0.2">
      <c r="A1229" s="5" t="s">
        <v>4207</v>
      </c>
      <c r="B1229" s="70">
        <v>235</v>
      </c>
      <c r="C1229" s="70">
        <v>310</v>
      </c>
    </row>
    <row r="1230" spans="1:3" x14ac:dyDescent="0.2">
      <c r="A1230" s="5" t="s">
        <v>4206</v>
      </c>
      <c r="B1230" s="70">
        <v>8405</v>
      </c>
      <c r="C1230" s="70">
        <v>10590</v>
      </c>
    </row>
    <row r="1231" spans="1:3" x14ac:dyDescent="0.2">
      <c r="A1231" s="5" t="s">
        <v>4205</v>
      </c>
      <c r="B1231" s="70">
        <v>110</v>
      </c>
      <c r="C1231" s="70">
        <v>160</v>
      </c>
    </row>
    <row r="1232" spans="1:3" x14ac:dyDescent="0.2">
      <c r="A1232" s="5" t="s">
        <v>4204</v>
      </c>
      <c r="B1232" s="70">
        <v>370</v>
      </c>
      <c r="C1232" s="70">
        <v>555</v>
      </c>
    </row>
    <row r="1233" spans="1:3" x14ac:dyDescent="0.2">
      <c r="A1233" s="5" t="s">
        <v>4203</v>
      </c>
      <c r="B1233" s="70">
        <v>530</v>
      </c>
      <c r="C1233" s="70">
        <v>790</v>
      </c>
    </row>
    <row r="1234" spans="1:3" x14ac:dyDescent="0.2">
      <c r="A1234" s="5" t="s">
        <v>4202</v>
      </c>
      <c r="B1234" s="70">
        <v>940</v>
      </c>
      <c r="C1234" s="70">
        <v>1155</v>
      </c>
    </row>
    <row r="1235" spans="1:3" x14ac:dyDescent="0.2">
      <c r="A1235" s="5" t="s">
        <v>4201</v>
      </c>
      <c r="B1235" s="70">
        <v>555</v>
      </c>
      <c r="C1235" s="70">
        <v>720</v>
      </c>
    </row>
    <row r="1236" spans="1:3" x14ac:dyDescent="0.2">
      <c r="A1236" s="5" t="s">
        <v>4200</v>
      </c>
      <c r="B1236" s="70">
        <v>705</v>
      </c>
      <c r="C1236" s="70">
        <v>845</v>
      </c>
    </row>
    <row r="1237" spans="1:3" x14ac:dyDescent="0.2">
      <c r="A1237" s="5" t="s">
        <v>4199</v>
      </c>
      <c r="B1237" s="70">
        <v>9535</v>
      </c>
      <c r="C1237" s="70">
        <v>14015</v>
      </c>
    </row>
    <row r="1238" spans="1:3" x14ac:dyDescent="0.2">
      <c r="A1238" s="5" t="s">
        <v>4198</v>
      </c>
      <c r="B1238" s="70">
        <v>9335</v>
      </c>
      <c r="C1238" s="70">
        <v>12975</v>
      </c>
    </row>
    <row r="1239" spans="1:3" x14ac:dyDescent="0.2">
      <c r="A1239" s="5" t="s">
        <v>4197</v>
      </c>
      <c r="B1239" s="70">
        <v>765</v>
      </c>
      <c r="C1239" s="70">
        <v>955</v>
      </c>
    </row>
    <row r="1240" spans="1:3" x14ac:dyDescent="0.2">
      <c r="A1240" s="5" t="s">
        <v>4196</v>
      </c>
      <c r="B1240" s="70">
        <v>5285</v>
      </c>
      <c r="C1240" s="70">
        <v>7345</v>
      </c>
    </row>
    <row r="1241" spans="1:3" x14ac:dyDescent="0.2">
      <c r="A1241" s="5" t="s">
        <v>4195</v>
      </c>
      <c r="B1241" s="70">
        <v>8480</v>
      </c>
      <c r="C1241" s="70">
        <v>10855</v>
      </c>
    </row>
    <row r="1242" spans="1:3" x14ac:dyDescent="0.2">
      <c r="A1242" s="5" t="s">
        <v>4194</v>
      </c>
      <c r="B1242" s="70">
        <v>235</v>
      </c>
      <c r="C1242" s="70">
        <v>350</v>
      </c>
    </row>
    <row r="1243" spans="1:3" x14ac:dyDescent="0.2">
      <c r="A1243" s="5" t="s">
        <v>4193</v>
      </c>
      <c r="B1243" s="70">
        <v>3595</v>
      </c>
      <c r="C1243" s="70">
        <v>5175</v>
      </c>
    </row>
    <row r="1244" spans="1:3" x14ac:dyDescent="0.2">
      <c r="A1244" s="5" t="s">
        <v>4192</v>
      </c>
      <c r="B1244" s="70">
        <v>5405</v>
      </c>
      <c r="C1244" s="70">
        <v>8270</v>
      </c>
    </row>
    <row r="1245" spans="1:3" x14ac:dyDescent="0.2">
      <c r="A1245" s="5" t="s">
        <v>4191</v>
      </c>
      <c r="B1245" s="70">
        <v>990</v>
      </c>
      <c r="C1245" s="70">
        <v>1255</v>
      </c>
    </row>
    <row r="1246" spans="1:3" x14ac:dyDescent="0.2">
      <c r="A1246" s="5" t="s">
        <v>4190</v>
      </c>
      <c r="B1246" s="70">
        <v>425</v>
      </c>
      <c r="C1246" s="70">
        <v>510</v>
      </c>
    </row>
    <row r="1247" spans="1:3" x14ac:dyDescent="0.2">
      <c r="A1247" s="5" t="s">
        <v>4189</v>
      </c>
      <c r="B1247" s="70">
        <v>3830</v>
      </c>
      <c r="C1247" s="70">
        <v>5590</v>
      </c>
    </row>
    <row r="1248" spans="1:3" x14ac:dyDescent="0.2">
      <c r="A1248" s="5" t="s">
        <v>4188</v>
      </c>
      <c r="B1248" s="70">
        <v>825</v>
      </c>
      <c r="C1248" s="70">
        <v>1195</v>
      </c>
    </row>
    <row r="1249" spans="1:3" x14ac:dyDescent="0.2">
      <c r="A1249" s="5" t="s">
        <v>4187</v>
      </c>
      <c r="B1249" s="70">
        <v>3885</v>
      </c>
      <c r="C1249" s="70">
        <v>5090</v>
      </c>
    </row>
    <row r="1250" spans="1:3" x14ac:dyDescent="0.2">
      <c r="A1250" s="5" t="s">
        <v>4186</v>
      </c>
      <c r="B1250" s="70">
        <v>9450</v>
      </c>
      <c r="C1250" s="70">
        <v>15025</v>
      </c>
    </row>
    <row r="1251" spans="1:3" x14ac:dyDescent="0.2">
      <c r="A1251" s="5" t="s">
        <v>4185</v>
      </c>
      <c r="B1251" s="70">
        <v>515</v>
      </c>
      <c r="C1251" s="70">
        <v>790</v>
      </c>
    </row>
    <row r="1252" spans="1:3" x14ac:dyDescent="0.2">
      <c r="A1252" s="5" t="s">
        <v>4184</v>
      </c>
      <c r="B1252" s="70">
        <v>9490</v>
      </c>
      <c r="C1252" s="70">
        <v>12335</v>
      </c>
    </row>
    <row r="1253" spans="1:3" x14ac:dyDescent="0.2">
      <c r="A1253" s="5" t="s">
        <v>4183</v>
      </c>
      <c r="B1253" s="70">
        <v>5830</v>
      </c>
      <c r="C1253" s="70">
        <v>8220</v>
      </c>
    </row>
    <row r="1254" spans="1:3" x14ac:dyDescent="0.2">
      <c r="A1254" s="5" t="s">
        <v>4182</v>
      </c>
      <c r="B1254" s="70">
        <v>975</v>
      </c>
      <c r="C1254" s="70">
        <v>1305</v>
      </c>
    </row>
    <row r="1255" spans="1:3" x14ac:dyDescent="0.2">
      <c r="A1255" s="5" t="s">
        <v>4181</v>
      </c>
      <c r="B1255" s="70">
        <v>550</v>
      </c>
      <c r="C1255" s="70">
        <v>780</v>
      </c>
    </row>
    <row r="1256" spans="1:3" x14ac:dyDescent="0.2">
      <c r="A1256" s="5" t="s">
        <v>4180</v>
      </c>
      <c r="B1256" s="70">
        <v>510</v>
      </c>
      <c r="C1256" s="70">
        <v>715</v>
      </c>
    </row>
    <row r="1257" spans="1:3" x14ac:dyDescent="0.2">
      <c r="A1257" s="5" t="s">
        <v>4179</v>
      </c>
      <c r="B1257" s="70">
        <v>7560</v>
      </c>
      <c r="C1257" s="70">
        <v>10735</v>
      </c>
    </row>
    <row r="1258" spans="1:3" x14ac:dyDescent="0.2">
      <c r="A1258" s="5" t="s">
        <v>4178</v>
      </c>
      <c r="B1258" s="70">
        <v>555</v>
      </c>
      <c r="C1258" s="70">
        <v>675</v>
      </c>
    </row>
    <row r="1259" spans="1:3" x14ac:dyDescent="0.2">
      <c r="A1259" s="5" t="s">
        <v>4177</v>
      </c>
      <c r="B1259" s="70">
        <v>6575</v>
      </c>
      <c r="C1259" s="70">
        <v>9335</v>
      </c>
    </row>
    <row r="1260" spans="1:3" x14ac:dyDescent="0.2">
      <c r="A1260" s="5" t="s">
        <v>4176</v>
      </c>
      <c r="B1260" s="70">
        <v>785</v>
      </c>
      <c r="C1260" s="70">
        <v>1195</v>
      </c>
    </row>
    <row r="1261" spans="1:3" x14ac:dyDescent="0.2">
      <c r="A1261" s="5" t="s">
        <v>4175</v>
      </c>
      <c r="B1261" s="70">
        <v>2640</v>
      </c>
      <c r="C1261" s="70">
        <v>4015</v>
      </c>
    </row>
    <row r="1262" spans="1:3" x14ac:dyDescent="0.2">
      <c r="A1262" s="5" t="s">
        <v>4174</v>
      </c>
      <c r="B1262" s="70">
        <v>725</v>
      </c>
      <c r="C1262" s="70">
        <v>965</v>
      </c>
    </row>
    <row r="1263" spans="1:3" x14ac:dyDescent="0.2">
      <c r="A1263" s="5" t="s">
        <v>4173</v>
      </c>
      <c r="B1263" s="70">
        <v>945</v>
      </c>
      <c r="C1263" s="70">
        <v>1170</v>
      </c>
    </row>
    <row r="1264" spans="1:3" x14ac:dyDescent="0.2">
      <c r="A1264" s="5" t="s">
        <v>4172</v>
      </c>
      <c r="B1264" s="70">
        <v>420</v>
      </c>
      <c r="C1264" s="70">
        <v>565</v>
      </c>
    </row>
    <row r="1265" spans="1:3" x14ac:dyDescent="0.2">
      <c r="A1265" s="5" t="s">
        <v>4171</v>
      </c>
      <c r="B1265" s="70">
        <v>160</v>
      </c>
      <c r="C1265" s="70">
        <v>220</v>
      </c>
    </row>
    <row r="1266" spans="1:3" x14ac:dyDescent="0.2">
      <c r="A1266" s="5" t="s">
        <v>4170</v>
      </c>
      <c r="B1266" s="70">
        <v>630</v>
      </c>
      <c r="C1266" s="70">
        <v>805</v>
      </c>
    </row>
    <row r="1267" spans="1:3" x14ac:dyDescent="0.2">
      <c r="A1267" s="5" t="s">
        <v>4169</v>
      </c>
      <c r="B1267" s="70">
        <v>4980</v>
      </c>
      <c r="C1267" s="70">
        <v>6625</v>
      </c>
    </row>
    <row r="1268" spans="1:3" x14ac:dyDescent="0.2">
      <c r="A1268" s="5" t="s">
        <v>4168</v>
      </c>
      <c r="B1268" s="70">
        <v>545</v>
      </c>
      <c r="C1268" s="70">
        <v>850</v>
      </c>
    </row>
    <row r="1269" spans="1:3" x14ac:dyDescent="0.2">
      <c r="A1269" s="5" t="s">
        <v>4167</v>
      </c>
      <c r="B1269" s="70">
        <v>3695</v>
      </c>
      <c r="C1269" s="70">
        <v>5910</v>
      </c>
    </row>
    <row r="1270" spans="1:3" x14ac:dyDescent="0.2">
      <c r="A1270" s="5" t="s">
        <v>4166</v>
      </c>
      <c r="B1270" s="70">
        <v>4180</v>
      </c>
      <c r="C1270" s="70">
        <v>6310</v>
      </c>
    </row>
    <row r="1271" spans="1:3" x14ac:dyDescent="0.2">
      <c r="A1271" s="5" t="s">
        <v>4165</v>
      </c>
      <c r="B1271" s="70">
        <v>1415</v>
      </c>
      <c r="C1271" s="70">
        <v>2135</v>
      </c>
    </row>
    <row r="1272" spans="1:3" x14ac:dyDescent="0.2">
      <c r="A1272" s="5" t="s">
        <v>4164</v>
      </c>
      <c r="B1272" s="70">
        <v>970</v>
      </c>
      <c r="C1272" s="70">
        <v>1185</v>
      </c>
    </row>
    <row r="1273" spans="1:3" x14ac:dyDescent="0.2">
      <c r="A1273" s="5" t="s">
        <v>4163</v>
      </c>
      <c r="B1273" s="70">
        <v>2015</v>
      </c>
      <c r="C1273" s="70">
        <v>2460</v>
      </c>
    </row>
    <row r="1274" spans="1:3" x14ac:dyDescent="0.2">
      <c r="A1274" s="5" t="s">
        <v>4162</v>
      </c>
      <c r="B1274" s="70">
        <v>855</v>
      </c>
      <c r="C1274" s="70">
        <v>1085</v>
      </c>
    </row>
    <row r="1275" spans="1:3" x14ac:dyDescent="0.2">
      <c r="A1275" s="5" t="s">
        <v>4161</v>
      </c>
      <c r="B1275" s="70">
        <v>275</v>
      </c>
      <c r="C1275" s="70">
        <v>435</v>
      </c>
    </row>
    <row r="1276" spans="1:3" x14ac:dyDescent="0.2">
      <c r="A1276" s="5" t="s">
        <v>4160</v>
      </c>
      <c r="B1276" s="70">
        <v>6995</v>
      </c>
      <c r="C1276" s="70">
        <v>8745</v>
      </c>
    </row>
    <row r="1277" spans="1:3" x14ac:dyDescent="0.2">
      <c r="A1277" s="5" t="s">
        <v>4159</v>
      </c>
      <c r="B1277" s="70">
        <v>4345</v>
      </c>
      <c r="C1277" s="70">
        <v>5255</v>
      </c>
    </row>
    <row r="1278" spans="1:3" x14ac:dyDescent="0.2">
      <c r="A1278" s="5" t="s">
        <v>4158</v>
      </c>
      <c r="B1278" s="70">
        <v>8565</v>
      </c>
      <c r="C1278" s="70">
        <v>11220</v>
      </c>
    </row>
    <row r="1279" spans="1:3" x14ac:dyDescent="0.2">
      <c r="A1279" s="5" t="s">
        <v>4157</v>
      </c>
      <c r="B1279" s="70">
        <v>9505</v>
      </c>
      <c r="C1279" s="70">
        <v>13210</v>
      </c>
    </row>
    <row r="1280" spans="1:3" x14ac:dyDescent="0.2">
      <c r="A1280" s="5" t="s">
        <v>4156</v>
      </c>
      <c r="B1280" s="70">
        <v>105</v>
      </c>
      <c r="C1280" s="70">
        <v>125</v>
      </c>
    </row>
    <row r="1281" spans="1:3" x14ac:dyDescent="0.2">
      <c r="A1281" s="5" t="s">
        <v>4155</v>
      </c>
      <c r="B1281" s="70">
        <v>8050</v>
      </c>
      <c r="C1281" s="70">
        <v>11755</v>
      </c>
    </row>
    <row r="1282" spans="1:3" x14ac:dyDescent="0.2">
      <c r="A1282" s="5" t="s">
        <v>4154</v>
      </c>
      <c r="B1282" s="70">
        <v>490</v>
      </c>
      <c r="C1282" s="70">
        <v>650</v>
      </c>
    </row>
    <row r="1283" spans="1:3" x14ac:dyDescent="0.2">
      <c r="A1283" s="5" t="s">
        <v>4153</v>
      </c>
      <c r="B1283" s="70">
        <v>850</v>
      </c>
      <c r="C1283" s="70">
        <v>1095</v>
      </c>
    </row>
    <row r="1284" spans="1:3" x14ac:dyDescent="0.2">
      <c r="A1284" s="5" t="s">
        <v>4152</v>
      </c>
      <c r="B1284" s="70">
        <v>6980</v>
      </c>
      <c r="C1284" s="70">
        <v>9075</v>
      </c>
    </row>
    <row r="1285" spans="1:3" x14ac:dyDescent="0.2">
      <c r="A1285" s="5" t="s">
        <v>4151</v>
      </c>
      <c r="B1285" s="70">
        <v>5115</v>
      </c>
      <c r="C1285" s="70">
        <v>6140</v>
      </c>
    </row>
    <row r="1286" spans="1:3" x14ac:dyDescent="0.2">
      <c r="A1286" s="5" t="s">
        <v>4150</v>
      </c>
      <c r="B1286" s="70">
        <v>5040</v>
      </c>
      <c r="C1286" s="70">
        <v>6300</v>
      </c>
    </row>
    <row r="1287" spans="1:3" x14ac:dyDescent="0.2">
      <c r="A1287" s="5" t="s">
        <v>4149</v>
      </c>
      <c r="B1287" s="70">
        <v>270</v>
      </c>
      <c r="C1287" s="70">
        <v>365</v>
      </c>
    </row>
    <row r="1288" spans="1:3" x14ac:dyDescent="0.2">
      <c r="A1288" s="5" t="s">
        <v>4148</v>
      </c>
      <c r="B1288" s="70">
        <v>470</v>
      </c>
      <c r="C1288" s="70">
        <v>715</v>
      </c>
    </row>
    <row r="1289" spans="1:3" x14ac:dyDescent="0.2">
      <c r="A1289" s="5" t="s">
        <v>4147</v>
      </c>
      <c r="B1289" s="70">
        <v>5250</v>
      </c>
      <c r="C1289" s="70">
        <v>6615</v>
      </c>
    </row>
    <row r="1290" spans="1:3" x14ac:dyDescent="0.2">
      <c r="A1290" s="5" t="s">
        <v>4146</v>
      </c>
      <c r="B1290" s="70">
        <v>1610</v>
      </c>
      <c r="C1290" s="70">
        <v>2015</v>
      </c>
    </row>
    <row r="1291" spans="1:3" x14ac:dyDescent="0.2">
      <c r="A1291" s="5" t="s">
        <v>4145</v>
      </c>
      <c r="B1291" s="70">
        <v>485</v>
      </c>
      <c r="C1291" s="70">
        <v>585</v>
      </c>
    </row>
    <row r="1292" spans="1:3" x14ac:dyDescent="0.2">
      <c r="A1292" s="5" t="s">
        <v>4144</v>
      </c>
      <c r="B1292" s="70">
        <v>6635</v>
      </c>
      <c r="C1292" s="70">
        <v>9555</v>
      </c>
    </row>
    <row r="1293" spans="1:3" x14ac:dyDescent="0.2">
      <c r="A1293" s="5" t="s">
        <v>4143</v>
      </c>
      <c r="B1293" s="70">
        <v>7075</v>
      </c>
      <c r="C1293" s="70">
        <v>9480</v>
      </c>
    </row>
    <row r="1294" spans="1:3" x14ac:dyDescent="0.2">
      <c r="A1294" s="5" t="s">
        <v>4142</v>
      </c>
      <c r="B1294" s="70">
        <v>420</v>
      </c>
      <c r="C1294" s="70">
        <v>670</v>
      </c>
    </row>
    <row r="1295" spans="1:3" x14ac:dyDescent="0.2">
      <c r="A1295" s="5" t="s">
        <v>4141</v>
      </c>
      <c r="B1295" s="70">
        <v>695</v>
      </c>
      <c r="C1295" s="70">
        <v>1100</v>
      </c>
    </row>
    <row r="1296" spans="1:3" x14ac:dyDescent="0.2">
      <c r="A1296" s="5" t="s">
        <v>4140</v>
      </c>
      <c r="B1296" s="70">
        <v>6440</v>
      </c>
      <c r="C1296" s="70">
        <v>9080</v>
      </c>
    </row>
    <row r="1297" spans="1:3" x14ac:dyDescent="0.2">
      <c r="A1297" s="5" t="s">
        <v>4139</v>
      </c>
      <c r="B1297" s="70">
        <v>185</v>
      </c>
      <c r="C1297" s="70">
        <v>270</v>
      </c>
    </row>
    <row r="1298" spans="1:3" x14ac:dyDescent="0.2">
      <c r="A1298" s="5" t="s">
        <v>4138</v>
      </c>
      <c r="B1298" s="70">
        <v>2450</v>
      </c>
      <c r="C1298" s="70">
        <v>3530</v>
      </c>
    </row>
    <row r="1299" spans="1:3" x14ac:dyDescent="0.2">
      <c r="A1299" s="5" t="s">
        <v>4137</v>
      </c>
      <c r="B1299" s="70">
        <v>385</v>
      </c>
      <c r="C1299" s="70">
        <v>590</v>
      </c>
    </row>
    <row r="1300" spans="1:3" x14ac:dyDescent="0.2">
      <c r="A1300" s="5" t="s">
        <v>4136</v>
      </c>
      <c r="B1300" s="70">
        <v>380</v>
      </c>
      <c r="C1300" s="70">
        <v>485</v>
      </c>
    </row>
    <row r="1301" spans="1:3" x14ac:dyDescent="0.2">
      <c r="A1301" s="5" t="s">
        <v>4135</v>
      </c>
      <c r="B1301" s="70">
        <v>5430</v>
      </c>
      <c r="C1301" s="70">
        <v>7710</v>
      </c>
    </row>
    <row r="1302" spans="1:3" x14ac:dyDescent="0.2">
      <c r="A1302" s="5" t="s">
        <v>4134</v>
      </c>
      <c r="B1302" s="70">
        <v>945</v>
      </c>
      <c r="C1302" s="70">
        <v>1240</v>
      </c>
    </row>
    <row r="1303" spans="1:3" x14ac:dyDescent="0.2">
      <c r="A1303" s="5" t="s">
        <v>4133</v>
      </c>
      <c r="B1303" s="70">
        <v>1520</v>
      </c>
      <c r="C1303" s="70">
        <v>2385</v>
      </c>
    </row>
    <row r="1304" spans="1:3" x14ac:dyDescent="0.2">
      <c r="A1304" s="5" t="s">
        <v>4132</v>
      </c>
      <c r="B1304" s="70">
        <v>1275</v>
      </c>
      <c r="C1304" s="70">
        <v>1605</v>
      </c>
    </row>
    <row r="1305" spans="1:3" x14ac:dyDescent="0.2">
      <c r="A1305" s="5" t="s">
        <v>4131</v>
      </c>
      <c r="B1305" s="70">
        <v>360</v>
      </c>
      <c r="C1305" s="70">
        <v>550</v>
      </c>
    </row>
    <row r="1306" spans="1:3" x14ac:dyDescent="0.2">
      <c r="A1306" s="5" t="s">
        <v>4130</v>
      </c>
      <c r="B1306" s="70">
        <v>5905</v>
      </c>
      <c r="C1306" s="70">
        <v>9330</v>
      </c>
    </row>
    <row r="1307" spans="1:3" x14ac:dyDescent="0.2">
      <c r="A1307" s="5" t="s">
        <v>4129</v>
      </c>
      <c r="B1307" s="70">
        <v>145</v>
      </c>
      <c r="C1307" s="70">
        <v>220</v>
      </c>
    </row>
    <row r="1308" spans="1:3" x14ac:dyDescent="0.2">
      <c r="A1308" s="5" t="s">
        <v>4128</v>
      </c>
      <c r="B1308" s="70">
        <v>135</v>
      </c>
      <c r="C1308" s="70">
        <v>175</v>
      </c>
    </row>
    <row r="1309" spans="1:3" x14ac:dyDescent="0.2">
      <c r="A1309" s="5" t="s">
        <v>4127</v>
      </c>
      <c r="B1309" s="70">
        <v>160</v>
      </c>
      <c r="C1309" s="70">
        <v>230</v>
      </c>
    </row>
    <row r="1310" spans="1:3" x14ac:dyDescent="0.2">
      <c r="A1310" s="5" t="s">
        <v>4126</v>
      </c>
      <c r="B1310" s="70">
        <v>890</v>
      </c>
      <c r="C1310" s="70">
        <v>1235</v>
      </c>
    </row>
    <row r="1311" spans="1:3" x14ac:dyDescent="0.2">
      <c r="A1311" s="5" t="s">
        <v>4125</v>
      </c>
      <c r="B1311" s="70">
        <v>3330</v>
      </c>
      <c r="C1311" s="70">
        <v>5330</v>
      </c>
    </row>
    <row r="1312" spans="1:3" x14ac:dyDescent="0.2">
      <c r="A1312" s="5" t="s">
        <v>4124</v>
      </c>
      <c r="B1312" s="70">
        <v>6450</v>
      </c>
      <c r="C1312" s="70">
        <v>9160</v>
      </c>
    </row>
    <row r="1313" spans="1:3" x14ac:dyDescent="0.2">
      <c r="A1313" s="5" t="s">
        <v>4123</v>
      </c>
      <c r="B1313" s="70">
        <v>5995</v>
      </c>
      <c r="C1313" s="70">
        <v>8575</v>
      </c>
    </row>
    <row r="1314" spans="1:3" x14ac:dyDescent="0.2">
      <c r="A1314" s="5" t="s">
        <v>4122</v>
      </c>
      <c r="B1314" s="70">
        <v>8155</v>
      </c>
      <c r="C1314" s="70">
        <v>10110</v>
      </c>
    </row>
    <row r="1315" spans="1:3" x14ac:dyDescent="0.2">
      <c r="A1315" s="5" t="s">
        <v>4121</v>
      </c>
      <c r="B1315" s="70">
        <v>240</v>
      </c>
      <c r="C1315" s="70">
        <v>310</v>
      </c>
    </row>
    <row r="1316" spans="1:3" x14ac:dyDescent="0.2">
      <c r="A1316" s="5" t="s">
        <v>4120</v>
      </c>
      <c r="B1316" s="70">
        <v>485</v>
      </c>
      <c r="C1316" s="70">
        <v>735</v>
      </c>
    </row>
    <row r="1317" spans="1:3" x14ac:dyDescent="0.2">
      <c r="A1317" s="5" t="s">
        <v>4119</v>
      </c>
      <c r="B1317" s="70">
        <v>4055</v>
      </c>
      <c r="C1317" s="70">
        <v>5920</v>
      </c>
    </row>
    <row r="1318" spans="1:3" x14ac:dyDescent="0.2">
      <c r="A1318" s="5" t="s">
        <v>4118</v>
      </c>
      <c r="B1318" s="70">
        <v>3540</v>
      </c>
      <c r="C1318" s="70">
        <v>4390</v>
      </c>
    </row>
    <row r="1319" spans="1:3" x14ac:dyDescent="0.2">
      <c r="A1319" s="5" t="s">
        <v>4117</v>
      </c>
      <c r="B1319" s="70">
        <v>1910</v>
      </c>
      <c r="C1319" s="70">
        <v>2790</v>
      </c>
    </row>
    <row r="1320" spans="1:3" x14ac:dyDescent="0.2">
      <c r="A1320" s="5" t="s">
        <v>4116</v>
      </c>
      <c r="B1320" s="70">
        <v>755</v>
      </c>
      <c r="C1320" s="70">
        <v>1210</v>
      </c>
    </row>
    <row r="1321" spans="1:3" x14ac:dyDescent="0.2">
      <c r="A1321" s="5" t="s">
        <v>4115</v>
      </c>
      <c r="B1321" s="70">
        <v>875</v>
      </c>
      <c r="C1321" s="70">
        <v>1305</v>
      </c>
    </row>
    <row r="1322" spans="1:3" x14ac:dyDescent="0.2">
      <c r="A1322" s="5" t="s">
        <v>4114</v>
      </c>
      <c r="B1322" s="70">
        <v>875</v>
      </c>
      <c r="C1322" s="70">
        <v>1330</v>
      </c>
    </row>
    <row r="1323" spans="1:3" x14ac:dyDescent="0.2">
      <c r="A1323" s="5" t="s">
        <v>4113</v>
      </c>
      <c r="B1323" s="70">
        <v>610</v>
      </c>
      <c r="C1323" s="70">
        <v>745</v>
      </c>
    </row>
    <row r="1324" spans="1:3" x14ac:dyDescent="0.2">
      <c r="A1324" s="5" t="s">
        <v>4112</v>
      </c>
      <c r="B1324" s="70">
        <v>5270</v>
      </c>
      <c r="C1324" s="70">
        <v>7640</v>
      </c>
    </row>
    <row r="1325" spans="1:3" x14ac:dyDescent="0.2">
      <c r="A1325" s="5" t="s">
        <v>4111</v>
      </c>
      <c r="B1325" s="70">
        <v>2770</v>
      </c>
      <c r="C1325" s="70">
        <v>4295</v>
      </c>
    </row>
    <row r="1326" spans="1:3" x14ac:dyDescent="0.2">
      <c r="A1326" s="5" t="s">
        <v>4110</v>
      </c>
      <c r="B1326" s="70">
        <v>230</v>
      </c>
      <c r="C1326" s="70">
        <v>360</v>
      </c>
    </row>
    <row r="1327" spans="1:3" x14ac:dyDescent="0.2">
      <c r="A1327" s="5" t="s">
        <v>4109</v>
      </c>
      <c r="B1327" s="70">
        <v>155</v>
      </c>
      <c r="C1327" s="70">
        <v>195</v>
      </c>
    </row>
    <row r="1328" spans="1:3" x14ac:dyDescent="0.2">
      <c r="A1328" s="5" t="s">
        <v>4108</v>
      </c>
      <c r="B1328" s="70">
        <v>3525</v>
      </c>
      <c r="C1328" s="70">
        <v>5570</v>
      </c>
    </row>
    <row r="1329" spans="1:3" x14ac:dyDescent="0.2">
      <c r="A1329" s="5" t="s">
        <v>4107</v>
      </c>
      <c r="B1329" s="70">
        <v>305</v>
      </c>
      <c r="C1329" s="70">
        <v>445</v>
      </c>
    </row>
    <row r="1330" spans="1:3" x14ac:dyDescent="0.2">
      <c r="A1330" s="5" t="s">
        <v>4106</v>
      </c>
      <c r="B1330" s="70">
        <v>890</v>
      </c>
      <c r="C1330" s="70">
        <v>1175</v>
      </c>
    </row>
    <row r="1331" spans="1:3" x14ac:dyDescent="0.2">
      <c r="A1331" s="5" t="s">
        <v>4105</v>
      </c>
      <c r="B1331" s="70">
        <v>290</v>
      </c>
      <c r="C1331" s="70">
        <v>355</v>
      </c>
    </row>
    <row r="1332" spans="1:3" x14ac:dyDescent="0.2">
      <c r="A1332" s="5" t="s">
        <v>4104</v>
      </c>
      <c r="B1332" s="70">
        <v>725</v>
      </c>
      <c r="C1332" s="70">
        <v>965</v>
      </c>
    </row>
    <row r="1333" spans="1:3" x14ac:dyDescent="0.2">
      <c r="A1333" s="5" t="s">
        <v>4103</v>
      </c>
      <c r="B1333" s="70">
        <v>3615</v>
      </c>
      <c r="C1333" s="70">
        <v>4340</v>
      </c>
    </row>
    <row r="1334" spans="1:3" x14ac:dyDescent="0.2">
      <c r="A1334" s="5" t="s">
        <v>4102</v>
      </c>
      <c r="B1334" s="70">
        <v>950</v>
      </c>
      <c r="C1334" s="70">
        <v>1310</v>
      </c>
    </row>
    <row r="1335" spans="1:3" x14ac:dyDescent="0.2">
      <c r="A1335" s="5" t="s">
        <v>4101</v>
      </c>
      <c r="B1335" s="70">
        <v>495</v>
      </c>
      <c r="C1335" s="70">
        <v>605</v>
      </c>
    </row>
    <row r="1336" spans="1:3" x14ac:dyDescent="0.2">
      <c r="A1336" s="5" t="s">
        <v>4100</v>
      </c>
      <c r="B1336" s="70">
        <v>4145</v>
      </c>
      <c r="C1336" s="70">
        <v>5805</v>
      </c>
    </row>
    <row r="1337" spans="1:3" x14ac:dyDescent="0.2">
      <c r="A1337" s="5" t="s">
        <v>4099</v>
      </c>
      <c r="B1337" s="70">
        <v>5675</v>
      </c>
      <c r="C1337" s="70">
        <v>7720</v>
      </c>
    </row>
    <row r="1338" spans="1:3" x14ac:dyDescent="0.2">
      <c r="A1338" s="5" t="s">
        <v>4098</v>
      </c>
      <c r="B1338" s="70">
        <v>225</v>
      </c>
      <c r="C1338" s="70">
        <v>330</v>
      </c>
    </row>
    <row r="1339" spans="1:3" x14ac:dyDescent="0.2">
      <c r="A1339" s="5" t="s">
        <v>4097</v>
      </c>
      <c r="B1339" s="70">
        <v>285</v>
      </c>
      <c r="C1339" s="70">
        <v>355</v>
      </c>
    </row>
    <row r="1340" spans="1:3" x14ac:dyDescent="0.2">
      <c r="A1340" s="5" t="s">
        <v>4096</v>
      </c>
      <c r="B1340" s="70">
        <v>4175</v>
      </c>
      <c r="C1340" s="70">
        <v>5845</v>
      </c>
    </row>
    <row r="1341" spans="1:3" x14ac:dyDescent="0.2">
      <c r="A1341" s="5" t="s">
        <v>4029</v>
      </c>
      <c r="B1341" s="70">
        <v>405</v>
      </c>
      <c r="C1341" s="70">
        <v>490</v>
      </c>
    </row>
    <row r="1342" spans="1:3" x14ac:dyDescent="0.2">
      <c r="A1342" s="5" t="s">
        <v>4095</v>
      </c>
      <c r="B1342" s="70">
        <v>225</v>
      </c>
      <c r="C1342" s="70">
        <v>305</v>
      </c>
    </row>
    <row r="1343" spans="1:3" x14ac:dyDescent="0.2">
      <c r="A1343" s="5" t="s">
        <v>4094</v>
      </c>
      <c r="B1343" s="70">
        <v>5155</v>
      </c>
      <c r="C1343" s="70">
        <v>8145</v>
      </c>
    </row>
    <row r="1344" spans="1:3" x14ac:dyDescent="0.2">
      <c r="A1344" s="5" t="s">
        <v>4093</v>
      </c>
      <c r="B1344" s="70">
        <v>570</v>
      </c>
      <c r="C1344" s="70">
        <v>815</v>
      </c>
    </row>
    <row r="1345" spans="1:3" x14ac:dyDescent="0.2">
      <c r="A1345" s="5" t="s">
        <v>4092</v>
      </c>
      <c r="B1345" s="70">
        <v>5430</v>
      </c>
      <c r="C1345" s="70">
        <v>6950</v>
      </c>
    </row>
    <row r="1346" spans="1:3" x14ac:dyDescent="0.2">
      <c r="A1346" s="5" t="s">
        <v>4091</v>
      </c>
      <c r="B1346" s="70">
        <v>3755</v>
      </c>
      <c r="C1346" s="70">
        <v>5710</v>
      </c>
    </row>
    <row r="1347" spans="1:3" x14ac:dyDescent="0.2">
      <c r="A1347" s="5" t="s">
        <v>4090</v>
      </c>
      <c r="B1347" s="70">
        <v>1380</v>
      </c>
      <c r="C1347" s="70">
        <v>2180</v>
      </c>
    </row>
    <row r="1348" spans="1:3" x14ac:dyDescent="0.2">
      <c r="A1348" s="5" t="s">
        <v>4089</v>
      </c>
      <c r="B1348" s="70">
        <v>240</v>
      </c>
      <c r="C1348" s="70">
        <v>295</v>
      </c>
    </row>
    <row r="1349" spans="1:3" x14ac:dyDescent="0.2">
      <c r="A1349" s="5" t="s">
        <v>4088</v>
      </c>
      <c r="B1349" s="70">
        <v>9130</v>
      </c>
      <c r="C1349" s="70">
        <v>13970</v>
      </c>
    </row>
    <row r="1350" spans="1:3" x14ac:dyDescent="0.2">
      <c r="A1350" s="5" t="s">
        <v>4087</v>
      </c>
      <c r="B1350" s="70">
        <v>200</v>
      </c>
      <c r="C1350" s="70">
        <v>280</v>
      </c>
    </row>
    <row r="1351" spans="1:3" x14ac:dyDescent="0.2">
      <c r="A1351" s="5" t="s">
        <v>4086</v>
      </c>
      <c r="B1351" s="70">
        <v>2980</v>
      </c>
      <c r="C1351" s="70">
        <v>4350</v>
      </c>
    </row>
    <row r="1352" spans="1:3" x14ac:dyDescent="0.2">
      <c r="A1352" s="5" t="s">
        <v>4085</v>
      </c>
      <c r="B1352" s="70">
        <v>725</v>
      </c>
      <c r="C1352" s="70">
        <v>945</v>
      </c>
    </row>
    <row r="1353" spans="1:3" x14ac:dyDescent="0.2">
      <c r="A1353" s="5" t="s">
        <v>4084</v>
      </c>
      <c r="B1353" s="70">
        <v>3730</v>
      </c>
      <c r="C1353" s="70">
        <v>5670</v>
      </c>
    </row>
    <row r="1354" spans="1:3" x14ac:dyDescent="0.2">
      <c r="A1354" s="5" t="s">
        <v>4083</v>
      </c>
      <c r="B1354" s="70">
        <v>4020</v>
      </c>
      <c r="C1354" s="70">
        <v>5710</v>
      </c>
    </row>
    <row r="1355" spans="1:3" x14ac:dyDescent="0.2">
      <c r="A1355" s="5" t="s">
        <v>4082</v>
      </c>
      <c r="B1355" s="70">
        <v>1945</v>
      </c>
      <c r="C1355" s="70">
        <v>3095</v>
      </c>
    </row>
    <row r="1356" spans="1:3" x14ac:dyDescent="0.2">
      <c r="A1356" s="5" t="s">
        <v>4081</v>
      </c>
      <c r="B1356" s="70">
        <v>220</v>
      </c>
      <c r="C1356" s="70">
        <v>295</v>
      </c>
    </row>
    <row r="1357" spans="1:3" x14ac:dyDescent="0.2">
      <c r="A1357" s="5" t="s">
        <v>4080</v>
      </c>
      <c r="B1357" s="70">
        <v>575</v>
      </c>
      <c r="C1357" s="70">
        <v>715</v>
      </c>
    </row>
    <row r="1358" spans="1:3" x14ac:dyDescent="0.2">
      <c r="A1358" s="5" t="s">
        <v>4079</v>
      </c>
      <c r="B1358" s="70">
        <v>285</v>
      </c>
      <c r="C1358" s="70">
        <v>360</v>
      </c>
    </row>
    <row r="1359" spans="1:3" x14ac:dyDescent="0.2">
      <c r="A1359" s="5" t="s">
        <v>4078</v>
      </c>
      <c r="B1359" s="70">
        <v>5400</v>
      </c>
      <c r="C1359" s="70">
        <v>8100</v>
      </c>
    </row>
    <row r="1360" spans="1:3" x14ac:dyDescent="0.2">
      <c r="A1360" s="5" t="s">
        <v>4077</v>
      </c>
      <c r="B1360" s="70">
        <v>9515</v>
      </c>
      <c r="C1360" s="70">
        <v>14940</v>
      </c>
    </row>
    <row r="1361" spans="1:3" x14ac:dyDescent="0.2">
      <c r="A1361" s="5" t="s">
        <v>4076</v>
      </c>
      <c r="B1361" s="70">
        <v>165</v>
      </c>
      <c r="C1361" s="70">
        <v>260</v>
      </c>
    </row>
    <row r="1362" spans="1:3" x14ac:dyDescent="0.2">
      <c r="A1362" s="5" t="s">
        <v>4075</v>
      </c>
      <c r="B1362" s="70">
        <v>6190</v>
      </c>
      <c r="C1362" s="70">
        <v>8605</v>
      </c>
    </row>
    <row r="1363" spans="1:3" x14ac:dyDescent="0.2">
      <c r="A1363" s="5" t="s">
        <v>4074</v>
      </c>
      <c r="B1363" s="70">
        <v>6635</v>
      </c>
      <c r="C1363" s="70">
        <v>8890</v>
      </c>
    </row>
    <row r="1364" spans="1:3" x14ac:dyDescent="0.2">
      <c r="A1364" s="5" t="s">
        <v>4073</v>
      </c>
      <c r="B1364" s="70">
        <v>9585</v>
      </c>
      <c r="C1364" s="70">
        <v>11980</v>
      </c>
    </row>
    <row r="1365" spans="1:3" x14ac:dyDescent="0.2">
      <c r="A1365" s="5" t="s">
        <v>4072</v>
      </c>
      <c r="B1365" s="70">
        <v>330</v>
      </c>
      <c r="C1365" s="70">
        <v>420</v>
      </c>
    </row>
    <row r="1366" spans="1:3" x14ac:dyDescent="0.2">
      <c r="A1366" s="5" t="s">
        <v>4071</v>
      </c>
      <c r="B1366" s="70">
        <v>3175</v>
      </c>
      <c r="C1366" s="70">
        <v>4285</v>
      </c>
    </row>
    <row r="1367" spans="1:3" x14ac:dyDescent="0.2">
      <c r="A1367" s="5" t="s">
        <v>4070</v>
      </c>
      <c r="B1367" s="70">
        <v>235</v>
      </c>
      <c r="C1367" s="70">
        <v>355</v>
      </c>
    </row>
    <row r="1368" spans="1:3" x14ac:dyDescent="0.2">
      <c r="A1368" s="5" t="s">
        <v>4069</v>
      </c>
      <c r="B1368" s="70">
        <v>145</v>
      </c>
      <c r="C1368" s="70">
        <v>230</v>
      </c>
    </row>
    <row r="1369" spans="1:3" x14ac:dyDescent="0.2">
      <c r="A1369" s="5" t="s">
        <v>4068</v>
      </c>
      <c r="B1369" s="70">
        <v>685</v>
      </c>
      <c r="C1369" s="70">
        <v>865</v>
      </c>
    </row>
    <row r="1370" spans="1:3" x14ac:dyDescent="0.2">
      <c r="A1370" s="5" t="s">
        <v>4067</v>
      </c>
      <c r="B1370" s="70">
        <v>395</v>
      </c>
      <c r="C1370" s="70">
        <v>610</v>
      </c>
    </row>
    <row r="1371" spans="1:3" x14ac:dyDescent="0.2">
      <c r="A1371" s="5" t="s">
        <v>4066</v>
      </c>
      <c r="B1371" s="70">
        <v>3070</v>
      </c>
      <c r="C1371" s="70">
        <v>4300</v>
      </c>
    </row>
    <row r="1372" spans="1:3" x14ac:dyDescent="0.2">
      <c r="A1372" s="5" t="s">
        <v>4065</v>
      </c>
      <c r="B1372" s="70">
        <v>9835</v>
      </c>
      <c r="C1372" s="70">
        <v>14455</v>
      </c>
    </row>
    <row r="1373" spans="1:3" x14ac:dyDescent="0.2">
      <c r="A1373" s="5" t="s">
        <v>4064</v>
      </c>
      <c r="B1373" s="70">
        <v>275</v>
      </c>
      <c r="C1373" s="70">
        <v>390</v>
      </c>
    </row>
    <row r="1374" spans="1:3" x14ac:dyDescent="0.2">
      <c r="A1374" s="5" t="s">
        <v>4063</v>
      </c>
      <c r="B1374" s="70">
        <v>775</v>
      </c>
      <c r="C1374" s="70">
        <v>1145</v>
      </c>
    </row>
    <row r="1375" spans="1:3" x14ac:dyDescent="0.2">
      <c r="A1375" s="5" t="s">
        <v>4035</v>
      </c>
      <c r="B1375" s="70">
        <v>8950</v>
      </c>
      <c r="C1375" s="70">
        <v>11815</v>
      </c>
    </row>
    <row r="1376" spans="1:3" x14ac:dyDescent="0.2">
      <c r="A1376" s="5" t="s">
        <v>4062</v>
      </c>
      <c r="B1376" s="70">
        <v>555</v>
      </c>
      <c r="C1376" s="70">
        <v>750</v>
      </c>
    </row>
    <row r="1377" spans="1:3" x14ac:dyDescent="0.2">
      <c r="A1377" s="5" t="s">
        <v>4061</v>
      </c>
      <c r="B1377" s="70">
        <v>790</v>
      </c>
      <c r="C1377" s="70">
        <v>1200</v>
      </c>
    </row>
    <row r="1378" spans="1:3" x14ac:dyDescent="0.2">
      <c r="A1378" s="5" t="s">
        <v>4060</v>
      </c>
      <c r="B1378" s="70">
        <v>6650</v>
      </c>
      <c r="C1378" s="70">
        <v>9645</v>
      </c>
    </row>
    <row r="1379" spans="1:3" x14ac:dyDescent="0.2">
      <c r="A1379" s="5" t="s">
        <v>4059</v>
      </c>
      <c r="B1379" s="70">
        <v>8390</v>
      </c>
      <c r="C1379" s="70">
        <v>11325</v>
      </c>
    </row>
    <row r="1380" spans="1:3" x14ac:dyDescent="0.2">
      <c r="A1380" s="5" t="s">
        <v>4058</v>
      </c>
      <c r="B1380" s="70">
        <v>8105</v>
      </c>
      <c r="C1380" s="70">
        <v>11025</v>
      </c>
    </row>
    <row r="1381" spans="1:3" x14ac:dyDescent="0.2">
      <c r="A1381" s="5" t="s">
        <v>4057</v>
      </c>
      <c r="B1381" s="70">
        <v>640</v>
      </c>
      <c r="C1381" s="70">
        <v>980</v>
      </c>
    </row>
    <row r="1382" spans="1:3" x14ac:dyDescent="0.2">
      <c r="A1382" s="5" t="s">
        <v>4056</v>
      </c>
      <c r="B1382" s="70">
        <v>580</v>
      </c>
      <c r="C1382" s="70">
        <v>715</v>
      </c>
    </row>
    <row r="1383" spans="1:3" x14ac:dyDescent="0.2">
      <c r="A1383" s="5" t="s">
        <v>4055</v>
      </c>
      <c r="B1383" s="70">
        <v>1400</v>
      </c>
      <c r="C1383" s="70">
        <v>1875</v>
      </c>
    </row>
    <row r="1384" spans="1:3" x14ac:dyDescent="0.2">
      <c r="A1384" s="5" t="s">
        <v>4054</v>
      </c>
      <c r="B1384" s="70">
        <v>9240</v>
      </c>
      <c r="C1384" s="70">
        <v>12845</v>
      </c>
    </row>
    <row r="1385" spans="1:3" x14ac:dyDescent="0.2">
      <c r="A1385" s="5" t="s">
        <v>4053</v>
      </c>
      <c r="B1385" s="70">
        <v>7240</v>
      </c>
      <c r="C1385" s="70">
        <v>9265</v>
      </c>
    </row>
    <row r="1386" spans="1:3" x14ac:dyDescent="0.2">
      <c r="A1386" s="5" t="s">
        <v>4052</v>
      </c>
      <c r="B1386" s="70">
        <v>140</v>
      </c>
      <c r="C1386" s="70">
        <v>215</v>
      </c>
    </row>
    <row r="1387" spans="1:3" x14ac:dyDescent="0.2">
      <c r="A1387" s="5" t="s">
        <v>4051</v>
      </c>
      <c r="B1387" s="70">
        <v>9645</v>
      </c>
      <c r="C1387" s="70">
        <v>14275</v>
      </c>
    </row>
    <row r="1388" spans="1:3" x14ac:dyDescent="0.2">
      <c r="A1388" s="5" t="s">
        <v>4050</v>
      </c>
      <c r="B1388" s="70">
        <v>3540</v>
      </c>
      <c r="C1388" s="70">
        <v>4885</v>
      </c>
    </row>
    <row r="1389" spans="1:3" x14ac:dyDescent="0.2">
      <c r="A1389" s="5" t="s">
        <v>4049</v>
      </c>
      <c r="B1389" s="70">
        <v>315</v>
      </c>
      <c r="C1389" s="70">
        <v>500</v>
      </c>
    </row>
    <row r="1390" spans="1:3" x14ac:dyDescent="0.2">
      <c r="A1390" s="5" t="s">
        <v>4048</v>
      </c>
      <c r="B1390" s="70">
        <v>425</v>
      </c>
      <c r="C1390" s="70">
        <v>540</v>
      </c>
    </row>
    <row r="1391" spans="1:3" x14ac:dyDescent="0.2">
      <c r="A1391" s="5" t="s">
        <v>4047</v>
      </c>
      <c r="B1391" s="70">
        <v>955</v>
      </c>
      <c r="C1391" s="70">
        <v>1345</v>
      </c>
    </row>
    <row r="1392" spans="1:3" x14ac:dyDescent="0.2">
      <c r="A1392" s="5" t="s">
        <v>4046</v>
      </c>
      <c r="B1392" s="70">
        <v>550</v>
      </c>
      <c r="C1392" s="70">
        <v>875</v>
      </c>
    </row>
    <row r="1393" spans="1:3" x14ac:dyDescent="0.2">
      <c r="A1393" s="5" t="s">
        <v>4045</v>
      </c>
      <c r="B1393" s="70">
        <v>7380</v>
      </c>
      <c r="C1393" s="70">
        <v>10405</v>
      </c>
    </row>
    <row r="1394" spans="1:3" x14ac:dyDescent="0.2">
      <c r="A1394" s="5" t="s">
        <v>4044</v>
      </c>
      <c r="B1394" s="70">
        <v>130</v>
      </c>
      <c r="C1394" s="70">
        <v>175</v>
      </c>
    </row>
    <row r="1395" spans="1:3" x14ac:dyDescent="0.2">
      <c r="A1395" s="5" t="s">
        <v>4043</v>
      </c>
      <c r="B1395" s="70">
        <v>9270</v>
      </c>
      <c r="C1395" s="70">
        <v>12700</v>
      </c>
    </row>
    <row r="1396" spans="1:3" x14ac:dyDescent="0.2">
      <c r="A1396" s="5" t="s">
        <v>4042</v>
      </c>
      <c r="B1396" s="70">
        <v>4610</v>
      </c>
      <c r="C1396" s="70">
        <v>6270</v>
      </c>
    </row>
    <row r="1397" spans="1:3" x14ac:dyDescent="0.2">
      <c r="A1397" s="5" t="s">
        <v>4041</v>
      </c>
      <c r="B1397" s="70">
        <v>6310</v>
      </c>
      <c r="C1397" s="70">
        <v>9845</v>
      </c>
    </row>
    <row r="1398" spans="1:3" x14ac:dyDescent="0.2">
      <c r="A1398" s="5" t="s">
        <v>4040</v>
      </c>
      <c r="B1398" s="70">
        <v>915</v>
      </c>
      <c r="C1398" s="70">
        <v>1390</v>
      </c>
    </row>
    <row r="1399" spans="1:3" x14ac:dyDescent="0.2">
      <c r="A1399" s="5" t="s">
        <v>4039</v>
      </c>
      <c r="B1399" s="70">
        <v>425</v>
      </c>
      <c r="C1399" s="70">
        <v>610</v>
      </c>
    </row>
    <row r="1400" spans="1:3" x14ac:dyDescent="0.2">
      <c r="A1400" s="5" t="s">
        <v>4038</v>
      </c>
      <c r="B1400" s="70">
        <v>525</v>
      </c>
      <c r="C1400" s="70">
        <v>665</v>
      </c>
    </row>
    <row r="1401" spans="1:3" x14ac:dyDescent="0.2">
      <c r="A1401" s="5" t="s">
        <v>4037</v>
      </c>
      <c r="B1401" s="70">
        <v>280</v>
      </c>
      <c r="C1401" s="70">
        <v>360</v>
      </c>
    </row>
    <row r="1402" spans="1:3" x14ac:dyDescent="0.2">
      <c r="A1402" s="5" t="s">
        <v>4036</v>
      </c>
      <c r="B1402" s="70">
        <v>700</v>
      </c>
      <c r="C1402" s="70">
        <v>1070</v>
      </c>
    </row>
    <row r="1403" spans="1:3" x14ac:dyDescent="0.2">
      <c r="A1403" s="5" t="s">
        <v>4035</v>
      </c>
      <c r="B1403" s="70">
        <v>770</v>
      </c>
      <c r="C1403" s="70">
        <v>1030</v>
      </c>
    </row>
    <row r="1404" spans="1:3" x14ac:dyDescent="0.2">
      <c r="A1404" s="5" t="s">
        <v>4034</v>
      </c>
      <c r="B1404" s="70">
        <v>5785</v>
      </c>
      <c r="C1404" s="70">
        <v>8560</v>
      </c>
    </row>
    <row r="1405" spans="1:3" x14ac:dyDescent="0.2">
      <c r="A1405" s="5" t="s">
        <v>4033</v>
      </c>
      <c r="B1405" s="70">
        <v>665</v>
      </c>
      <c r="C1405" s="70">
        <v>905</v>
      </c>
    </row>
    <row r="1406" spans="1:3" x14ac:dyDescent="0.2">
      <c r="A1406" s="5" t="s">
        <v>4032</v>
      </c>
      <c r="B1406" s="70">
        <v>4910</v>
      </c>
      <c r="C1406" s="70">
        <v>6530</v>
      </c>
    </row>
    <row r="1407" spans="1:3" x14ac:dyDescent="0.2">
      <c r="A1407" s="5" t="s">
        <v>4031</v>
      </c>
      <c r="B1407" s="70">
        <v>2295</v>
      </c>
      <c r="C1407" s="70">
        <v>2915</v>
      </c>
    </row>
    <row r="1408" spans="1:3" x14ac:dyDescent="0.2">
      <c r="A1408" s="5" t="s">
        <v>4030</v>
      </c>
      <c r="B1408" s="70">
        <v>890</v>
      </c>
      <c r="C1408" s="70">
        <v>1300</v>
      </c>
    </row>
    <row r="1409" spans="1:3" x14ac:dyDescent="0.2">
      <c r="A1409" s="5" t="s">
        <v>4029</v>
      </c>
      <c r="B1409" s="70">
        <v>4020</v>
      </c>
      <c r="C1409" s="70">
        <v>5670</v>
      </c>
    </row>
    <row r="1410" spans="1:3" x14ac:dyDescent="0.2">
      <c r="A1410" s="5" t="s">
        <v>4028</v>
      </c>
      <c r="B1410" s="70">
        <v>2105</v>
      </c>
      <c r="C1410" s="70">
        <v>2990</v>
      </c>
    </row>
    <row r="1411" spans="1:3" x14ac:dyDescent="0.2">
      <c r="A1411" s="5" t="s">
        <v>4027</v>
      </c>
      <c r="B1411" s="70">
        <v>925</v>
      </c>
      <c r="C1411" s="70">
        <v>1380</v>
      </c>
    </row>
    <row r="1412" spans="1:3" x14ac:dyDescent="0.2">
      <c r="A1412" s="5" t="s">
        <v>4026</v>
      </c>
      <c r="B1412" s="70">
        <v>445</v>
      </c>
      <c r="C1412" s="70">
        <v>610</v>
      </c>
    </row>
    <row r="1413" spans="1:3" x14ac:dyDescent="0.2">
      <c r="A1413" s="5" t="s">
        <v>4025</v>
      </c>
      <c r="B1413" s="70">
        <v>2945</v>
      </c>
      <c r="C1413" s="70">
        <v>4065</v>
      </c>
    </row>
    <row r="1414" spans="1:3" x14ac:dyDescent="0.2">
      <c r="A1414" s="5" t="s">
        <v>4024</v>
      </c>
      <c r="B1414" s="70">
        <v>8235</v>
      </c>
      <c r="C1414" s="70">
        <v>10540</v>
      </c>
    </row>
    <row r="1415" spans="1:3" x14ac:dyDescent="0.2">
      <c r="A1415" s="5" t="s">
        <v>4023</v>
      </c>
      <c r="B1415" s="70">
        <v>6250</v>
      </c>
      <c r="C1415" s="70">
        <v>9000</v>
      </c>
    </row>
    <row r="1416" spans="1:3" x14ac:dyDescent="0.2">
      <c r="A1416" s="5" t="s">
        <v>4022</v>
      </c>
      <c r="B1416" s="70">
        <v>425</v>
      </c>
      <c r="C1416" s="70">
        <v>650</v>
      </c>
    </row>
    <row r="1417" spans="1:3" x14ac:dyDescent="0.2">
      <c r="A1417" s="5" t="s">
        <v>4021</v>
      </c>
      <c r="B1417" s="70">
        <v>9415</v>
      </c>
      <c r="C1417" s="70">
        <v>13935</v>
      </c>
    </row>
    <row r="1418" spans="1:3" x14ac:dyDescent="0.2">
      <c r="A1418" s="5" t="s">
        <v>4020</v>
      </c>
      <c r="B1418" s="70">
        <v>5320</v>
      </c>
      <c r="C1418" s="70">
        <v>8140</v>
      </c>
    </row>
    <row r="1419" spans="1:3" x14ac:dyDescent="0.2">
      <c r="A1419" s="5" t="s">
        <v>4019</v>
      </c>
      <c r="B1419" s="70">
        <v>590</v>
      </c>
      <c r="C1419" s="70">
        <v>780</v>
      </c>
    </row>
    <row r="1420" spans="1:3" x14ac:dyDescent="0.2">
      <c r="A1420" s="5" t="s">
        <v>4018</v>
      </c>
      <c r="B1420" s="70">
        <v>850</v>
      </c>
      <c r="C1420" s="70">
        <v>1035</v>
      </c>
    </row>
    <row r="1421" spans="1:3" x14ac:dyDescent="0.2">
      <c r="A1421" s="5" t="s">
        <v>4017</v>
      </c>
      <c r="B1421" s="70">
        <v>870</v>
      </c>
      <c r="C1421" s="70">
        <v>1095</v>
      </c>
    </row>
    <row r="1422" spans="1:3" x14ac:dyDescent="0.2">
      <c r="A1422" s="5" t="s">
        <v>4016</v>
      </c>
      <c r="B1422" s="70">
        <v>105</v>
      </c>
      <c r="C1422" s="70">
        <v>155</v>
      </c>
    </row>
    <row r="1423" spans="1:3" x14ac:dyDescent="0.2">
      <c r="A1423" s="5" t="s">
        <v>4015</v>
      </c>
      <c r="B1423" s="70">
        <v>670</v>
      </c>
      <c r="C1423" s="70">
        <v>885</v>
      </c>
    </row>
    <row r="1424" spans="1:3" x14ac:dyDescent="0.2">
      <c r="A1424" s="5" t="s">
        <v>4014</v>
      </c>
      <c r="B1424" s="70">
        <v>2775</v>
      </c>
      <c r="C1424" s="70">
        <v>3470</v>
      </c>
    </row>
    <row r="1425" spans="1:3" x14ac:dyDescent="0.2">
      <c r="A1425" s="5" t="s">
        <v>4013</v>
      </c>
      <c r="B1425" s="70">
        <v>7785</v>
      </c>
      <c r="C1425" s="70">
        <v>11210</v>
      </c>
    </row>
    <row r="1426" spans="1:3" x14ac:dyDescent="0.2">
      <c r="A1426" s="5" t="s">
        <v>4012</v>
      </c>
      <c r="B1426" s="70">
        <v>490</v>
      </c>
      <c r="C1426" s="70">
        <v>740</v>
      </c>
    </row>
    <row r="1427" spans="1:3" x14ac:dyDescent="0.2">
      <c r="A1427" s="5" t="s">
        <v>4011</v>
      </c>
      <c r="B1427" s="70">
        <v>5845</v>
      </c>
      <c r="C1427" s="70">
        <v>8945</v>
      </c>
    </row>
    <row r="1428" spans="1:3" x14ac:dyDescent="0.2">
      <c r="A1428" s="5" t="s">
        <v>4010</v>
      </c>
      <c r="B1428" s="70">
        <v>4705</v>
      </c>
      <c r="C1428" s="70">
        <v>5645</v>
      </c>
    </row>
    <row r="1429" spans="1:3" x14ac:dyDescent="0.2">
      <c r="A1429" s="5" t="s">
        <v>4009</v>
      </c>
      <c r="B1429" s="70">
        <v>290</v>
      </c>
      <c r="C1429" s="70">
        <v>445</v>
      </c>
    </row>
    <row r="1430" spans="1:3" x14ac:dyDescent="0.2">
      <c r="A1430" s="5" t="s">
        <v>4008</v>
      </c>
      <c r="B1430" s="70">
        <v>675</v>
      </c>
      <c r="C1430" s="70">
        <v>845</v>
      </c>
    </row>
    <row r="1431" spans="1:3" x14ac:dyDescent="0.2">
      <c r="A1431" s="5" t="s">
        <v>4007</v>
      </c>
      <c r="B1431" s="70">
        <v>8225</v>
      </c>
      <c r="C1431" s="70">
        <v>11185</v>
      </c>
    </row>
    <row r="1432" spans="1:3" x14ac:dyDescent="0.2">
      <c r="A1432" s="5" t="s">
        <v>4006</v>
      </c>
      <c r="B1432" s="70">
        <v>4975</v>
      </c>
      <c r="C1432" s="70">
        <v>7760</v>
      </c>
    </row>
    <row r="1433" spans="1:3" x14ac:dyDescent="0.2">
      <c r="A1433" s="5" t="s">
        <v>4005</v>
      </c>
      <c r="B1433" s="70">
        <v>5020</v>
      </c>
      <c r="C1433" s="70">
        <v>6980</v>
      </c>
    </row>
    <row r="1434" spans="1:3" x14ac:dyDescent="0.2">
      <c r="A1434" s="5" t="s">
        <v>4004</v>
      </c>
      <c r="B1434" s="70">
        <v>780</v>
      </c>
      <c r="C1434" s="70">
        <v>1055</v>
      </c>
    </row>
    <row r="1435" spans="1:3" x14ac:dyDescent="0.2">
      <c r="A1435" s="5" t="s">
        <v>4003</v>
      </c>
      <c r="B1435" s="70">
        <v>5370</v>
      </c>
      <c r="C1435" s="70">
        <v>7035</v>
      </c>
    </row>
    <row r="1436" spans="1:3" x14ac:dyDescent="0.2">
      <c r="A1436" s="5" t="s">
        <v>4002</v>
      </c>
      <c r="B1436" s="70">
        <v>1385</v>
      </c>
      <c r="C1436" s="70">
        <v>1830</v>
      </c>
    </row>
    <row r="1437" spans="1:3" x14ac:dyDescent="0.2">
      <c r="A1437" s="5" t="s">
        <v>4001</v>
      </c>
      <c r="B1437" s="70">
        <v>9020</v>
      </c>
      <c r="C1437" s="70">
        <v>14340</v>
      </c>
    </row>
    <row r="1438" spans="1:3" x14ac:dyDescent="0.2">
      <c r="A1438" s="5" t="s">
        <v>4000</v>
      </c>
      <c r="B1438" s="70">
        <v>3505</v>
      </c>
      <c r="C1438" s="70">
        <v>5080</v>
      </c>
    </row>
    <row r="1439" spans="1:3" x14ac:dyDescent="0.2">
      <c r="A1439" s="5" t="s">
        <v>3999</v>
      </c>
      <c r="B1439" s="70">
        <v>6180</v>
      </c>
      <c r="C1439" s="70">
        <v>9890</v>
      </c>
    </row>
    <row r="1440" spans="1:3" x14ac:dyDescent="0.2">
      <c r="A1440" s="5" t="s">
        <v>3998</v>
      </c>
      <c r="B1440" s="70">
        <v>700</v>
      </c>
      <c r="C1440" s="70">
        <v>950</v>
      </c>
    </row>
    <row r="1441" spans="1:3" x14ac:dyDescent="0.2">
      <c r="A1441" s="5" t="s">
        <v>3997</v>
      </c>
      <c r="B1441" s="70">
        <v>6685</v>
      </c>
      <c r="C1441" s="70">
        <v>9695</v>
      </c>
    </row>
    <row r="1442" spans="1:3" x14ac:dyDescent="0.2">
      <c r="A1442" s="5" t="s">
        <v>3996</v>
      </c>
      <c r="B1442" s="70">
        <v>7230</v>
      </c>
      <c r="C1442" s="70">
        <v>10195</v>
      </c>
    </row>
    <row r="1443" spans="1:3" x14ac:dyDescent="0.2">
      <c r="A1443" s="5" t="s">
        <v>3995</v>
      </c>
      <c r="B1443" s="70">
        <v>675</v>
      </c>
      <c r="C1443" s="70">
        <v>970</v>
      </c>
    </row>
    <row r="1444" spans="1:3" x14ac:dyDescent="0.2">
      <c r="A1444" s="5" t="s">
        <v>3994</v>
      </c>
      <c r="B1444" s="70">
        <v>690</v>
      </c>
      <c r="C1444" s="70">
        <v>960</v>
      </c>
    </row>
    <row r="1445" spans="1:3" x14ac:dyDescent="0.2">
      <c r="A1445" s="5" t="s">
        <v>3993</v>
      </c>
      <c r="B1445" s="70">
        <v>115</v>
      </c>
      <c r="C1445" s="70">
        <v>160</v>
      </c>
    </row>
    <row r="1446" spans="1:3" x14ac:dyDescent="0.2">
      <c r="A1446" s="5" t="s">
        <v>3992</v>
      </c>
      <c r="B1446" s="70">
        <v>895</v>
      </c>
      <c r="C1446" s="70">
        <v>1405</v>
      </c>
    </row>
    <row r="1447" spans="1:3" x14ac:dyDescent="0.2">
      <c r="A1447" s="5" t="s">
        <v>3991</v>
      </c>
      <c r="B1447" s="70">
        <v>655</v>
      </c>
      <c r="C1447" s="70">
        <v>805</v>
      </c>
    </row>
    <row r="1448" spans="1:3" x14ac:dyDescent="0.2">
      <c r="A1448" s="5" t="s">
        <v>3990</v>
      </c>
      <c r="B1448" s="70">
        <v>7385</v>
      </c>
      <c r="C1448" s="70">
        <v>11225</v>
      </c>
    </row>
    <row r="1449" spans="1:3" x14ac:dyDescent="0.2">
      <c r="A1449" s="5" t="s">
        <v>3989</v>
      </c>
      <c r="B1449" s="70">
        <v>5660</v>
      </c>
      <c r="C1449" s="70">
        <v>7130</v>
      </c>
    </row>
    <row r="1450" spans="1:3" x14ac:dyDescent="0.2">
      <c r="A1450" s="5" t="s">
        <v>3988</v>
      </c>
      <c r="B1450" s="70">
        <v>1385</v>
      </c>
      <c r="C1450" s="70">
        <v>1885</v>
      </c>
    </row>
    <row r="1451" spans="1:3" x14ac:dyDescent="0.2">
      <c r="A1451" s="5" t="s">
        <v>3987</v>
      </c>
      <c r="B1451" s="70">
        <v>545</v>
      </c>
      <c r="C1451" s="70">
        <v>765</v>
      </c>
    </row>
    <row r="1452" spans="1:3" x14ac:dyDescent="0.2">
      <c r="A1452" s="5" t="s">
        <v>3986</v>
      </c>
      <c r="B1452" s="70">
        <v>9105</v>
      </c>
      <c r="C1452" s="70">
        <v>12565</v>
      </c>
    </row>
    <row r="1453" spans="1:3" x14ac:dyDescent="0.2">
      <c r="A1453" s="5" t="s">
        <v>3985</v>
      </c>
      <c r="B1453" s="70">
        <v>7750</v>
      </c>
      <c r="C1453" s="70">
        <v>9920</v>
      </c>
    </row>
    <row r="1454" spans="1:3" x14ac:dyDescent="0.2">
      <c r="A1454" s="5" t="s">
        <v>3984</v>
      </c>
      <c r="B1454" s="70">
        <v>645</v>
      </c>
      <c r="C1454" s="70">
        <v>935</v>
      </c>
    </row>
    <row r="1455" spans="1:3" x14ac:dyDescent="0.2">
      <c r="A1455" s="5" t="s">
        <v>3983</v>
      </c>
      <c r="B1455" s="70">
        <v>4960</v>
      </c>
      <c r="C1455" s="70">
        <v>6300</v>
      </c>
    </row>
    <row r="1456" spans="1:3" x14ac:dyDescent="0.2">
      <c r="A1456" s="5" t="s">
        <v>3982</v>
      </c>
      <c r="B1456" s="70">
        <v>1510</v>
      </c>
      <c r="C1456" s="70">
        <v>1870</v>
      </c>
    </row>
    <row r="1457" spans="1:3" x14ac:dyDescent="0.2">
      <c r="A1457" s="5" t="s">
        <v>3981</v>
      </c>
      <c r="B1457" s="70">
        <v>895</v>
      </c>
      <c r="C1457" s="70">
        <v>1225</v>
      </c>
    </row>
    <row r="1458" spans="1:3" x14ac:dyDescent="0.2">
      <c r="A1458" s="5" t="s">
        <v>3980</v>
      </c>
      <c r="B1458" s="70">
        <v>705</v>
      </c>
      <c r="C1458" s="70">
        <v>1070</v>
      </c>
    </row>
    <row r="1459" spans="1:3" x14ac:dyDescent="0.2">
      <c r="A1459" s="5" t="s">
        <v>3979</v>
      </c>
      <c r="B1459" s="70">
        <v>870</v>
      </c>
      <c r="C1459" s="70">
        <v>1175</v>
      </c>
    </row>
    <row r="1460" spans="1:3" x14ac:dyDescent="0.2">
      <c r="A1460" s="5" t="s">
        <v>3978</v>
      </c>
      <c r="B1460" s="70">
        <v>4965</v>
      </c>
      <c r="C1460" s="70">
        <v>6800</v>
      </c>
    </row>
    <row r="1461" spans="1:3" x14ac:dyDescent="0.2">
      <c r="A1461" s="5" t="s">
        <v>3977</v>
      </c>
      <c r="B1461" s="70">
        <v>7815</v>
      </c>
      <c r="C1461" s="70">
        <v>10240</v>
      </c>
    </row>
    <row r="1462" spans="1:3" x14ac:dyDescent="0.2">
      <c r="A1462" s="5" t="s">
        <v>3976</v>
      </c>
      <c r="B1462" s="70">
        <v>765</v>
      </c>
      <c r="C1462" s="70">
        <v>955</v>
      </c>
    </row>
    <row r="1463" spans="1:3" x14ac:dyDescent="0.2">
      <c r="A1463" s="5" t="s">
        <v>3975</v>
      </c>
      <c r="B1463" s="70">
        <v>630</v>
      </c>
      <c r="C1463" s="70">
        <v>815</v>
      </c>
    </row>
    <row r="1464" spans="1:3" x14ac:dyDescent="0.2">
      <c r="A1464" s="5" t="s">
        <v>3974</v>
      </c>
      <c r="B1464" s="70">
        <v>165</v>
      </c>
      <c r="C1464" s="70">
        <v>225</v>
      </c>
    </row>
    <row r="1465" spans="1:3" x14ac:dyDescent="0.2">
      <c r="A1465" s="5" t="s">
        <v>3973</v>
      </c>
      <c r="B1465" s="70">
        <v>6945</v>
      </c>
      <c r="C1465" s="70">
        <v>8540</v>
      </c>
    </row>
    <row r="1466" spans="1:3" x14ac:dyDescent="0.2">
      <c r="A1466" s="5" t="s">
        <v>3972</v>
      </c>
      <c r="B1466" s="70">
        <v>225</v>
      </c>
      <c r="C1466" s="70">
        <v>275</v>
      </c>
    </row>
    <row r="1467" spans="1:3" x14ac:dyDescent="0.2">
      <c r="A1467" s="5" t="s">
        <v>3971</v>
      </c>
      <c r="B1467" s="70">
        <v>5420</v>
      </c>
      <c r="C1467" s="70">
        <v>7915</v>
      </c>
    </row>
    <row r="1468" spans="1:3" x14ac:dyDescent="0.2">
      <c r="A1468" s="5" t="s">
        <v>3970</v>
      </c>
      <c r="B1468" s="70">
        <v>395</v>
      </c>
      <c r="C1468" s="70">
        <v>515</v>
      </c>
    </row>
    <row r="1469" spans="1:3" x14ac:dyDescent="0.2">
      <c r="A1469" s="5" t="s">
        <v>3969</v>
      </c>
      <c r="B1469" s="70">
        <v>495</v>
      </c>
      <c r="C1469" s="70">
        <v>610</v>
      </c>
    </row>
    <row r="1470" spans="1:3" x14ac:dyDescent="0.2">
      <c r="A1470" s="5" t="s">
        <v>3968</v>
      </c>
      <c r="B1470" s="70">
        <v>1915</v>
      </c>
      <c r="C1470" s="70">
        <v>2645</v>
      </c>
    </row>
    <row r="1471" spans="1:3" x14ac:dyDescent="0.2">
      <c r="A1471" s="5" t="s">
        <v>3967</v>
      </c>
      <c r="B1471" s="70">
        <v>4545</v>
      </c>
      <c r="C1471" s="70">
        <v>6320</v>
      </c>
    </row>
    <row r="1472" spans="1:3" x14ac:dyDescent="0.2">
      <c r="A1472" s="5" t="s">
        <v>3966</v>
      </c>
      <c r="B1472" s="70">
        <v>5320</v>
      </c>
      <c r="C1472" s="70">
        <v>7340</v>
      </c>
    </row>
    <row r="1473" spans="1:3" x14ac:dyDescent="0.2">
      <c r="A1473" s="5" t="s">
        <v>3965</v>
      </c>
      <c r="B1473" s="70">
        <v>145</v>
      </c>
      <c r="C1473" s="70">
        <v>210</v>
      </c>
    </row>
    <row r="1474" spans="1:3" x14ac:dyDescent="0.2">
      <c r="A1474" s="5" t="s">
        <v>3964</v>
      </c>
      <c r="B1474" s="70">
        <v>8590</v>
      </c>
      <c r="C1474" s="70">
        <v>11165</v>
      </c>
    </row>
    <row r="1475" spans="1:3" x14ac:dyDescent="0.2">
      <c r="A1475" s="5" t="s">
        <v>3963</v>
      </c>
      <c r="B1475" s="70">
        <v>725</v>
      </c>
      <c r="C1475" s="70">
        <v>1000</v>
      </c>
    </row>
    <row r="1476" spans="1:3" x14ac:dyDescent="0.2">
      <c r="A1476" s="5" t="s">
        <v>3962</v>
      </c>
      <c r="B1476" s="70">
        <v>6355</v>
      </c>
      <c r="C1476" s="70">
        <v>10105</v>
      </c>
    </row>
    <row r="1477" spans="1:3" x14ac:dyDescent="0.2">
      <c r="A1477" s="5" t="s">
        <v>3961</v>
      </c>
      <c r="B1477" s="70">
        <v>3045</v>
      </c>
      <c r="C1477" s="70">
        <v>4445</v>
      </c>
    </row>
    <row r="1478" spans="1:3" x14ac:dyDescent="0.2">
      <c r="A1478" s="5" t="s">
        <v>3960</v>
      </c>
      <c r="B1478" s="70">
        <v>240</v>
      </c>
      <c r="C1478" s="70">
        <v>290</v>
      </c>
    </row>
    <row r="1479" spans="1:3" x14ac:dyDescent="0.2">
      <c r="A1479" s="5" t="s">
        <v>3959</v>
      </c>
      <c r="B1479" s="70">
        <v>915</v>
      </c>
      <c r="C1479" s="70">
        <v>1115</v>
      </c>
    </row>
    <row r="1480" spans="1:3" x14ac:dyDescent="0.2">
      <c r="A1480" s="5" t="s">
        <v>3958</v>
      </c>
      <c r="B1480" s="70">
        <v>350</v>
      </c>
      <c r="C1480" s="70">
        <v>515</v>
      </c>
    </row>
    <row r="1481" spans="1:3" x14ac:dyDescent="0.2">
      <c r="A1481" s="5" t="s">
        <v>3957</v>
      </c>
      <c r="B1481" s="70">
        <v>3285</v>
      </c>
      <c r="C1481" s="70">
        <v>4010</v>
      </c>
    </row>
    <row r="1482" spans="1:3" x14ac:dyDescent="0.2">
      <c r="A1482" s="5" t="s">
        <v>3956</v>
      </c>
      <c r="B1482" s="70">
        <v>960</v>
      </c>
      <c r="C1482" s="70">
        <v>1285</v>
      </c>
    </row>
    <row r="1483" spans="1:3" x14ac:dyDescent="0.2">
      <c r="A1483" s="5" t="s">
        <v>3955</v>
      </c>
      <c r="B1483" s="70">
        <v>840</v>
      </c>
      <c r="C1483" s="70">
        <v>1300</v>
      </c>
    </row>
    <row r="1484" spans="1:3" x14ac:dyDescent="0.2">
      <c r="A1484" s="5" t="s">
        <v>3954</v>
      </c>
      <c r="B1484" s="70">
        <v>450</v>
      </c>
      <c r="C1484" s="70">
        <v>690</v>
      </c>
    </row>
    <row r="1485" spans="1:3" x14ac:dyDescent="0.2">
      <c r="A1485" s="5" t="s">
        <v>3953</v>
      </c>
      <c r="B1485" s="70">
        <v>645</v>
      </c>
      <c r="C1485" s="70">
        <v>910</v>
      </c>
    </row>
    <row r="1486" spans="1:3" x14ac:dyDescent="0.2">
      <c r="A1486" s="5" t="s">
        <v>3952</v>
      </c>
      <c r="B1486" s="70">
        <v>385</v>
      </c>
      <c r="C1486" s="70">
        <v>490</v>
      </c>
    </row>
    <row r="1487" spans="1:3" x14ac:dyDescent="0.2">
      <c r="A1487" s="5" t="s">
        <v>3951</v>
      </c>
      <c r="B1487" s="70">
        <v>5750</v>
      </c>
      <c r="C1487" s="70">
        <v>7820</v>
      </c>
    </row>
    <row r="1488" spans="1:3" x14ac:dyDescent="0.2">
      <c r="A1488" s="5" t="s">
        <v>3950</v>
      </c>
      <c r="B1488" s="70">
        <v>240</v>
      </c>
      <c r="C1488" s="70">
        <v>345</v>
      </c>
    </row>
    <row r="1489" spans="1:3" x14ac:dyDescent="0.2">
      <c r="A1489" s="5" t="s">
        <v>3949</v>
      </c>
      <c r="B1489" s="70">
        <v>290</v>
      </c>
      <c r="C1489" s="70">
        <v>465</v>
      </c>
    </row>
    <row r="1490" spans="1:3" x14ac:dyDescent="0.2">
      <c r="A1490" s="5" t="s">
        <v>3948</v>
      </c>
      <c r="B1490" s="70">
        <v>2320</v>
      </c>
      <c r="C1490" s="70">
        <v>2900</v>
      </c>
    </row>
    <row r="1491" spans="1:3" x14ac:dyDescent="0.2">
      <c r="A1491" s="5" t="s">
        <v>3947</v>
      </c>
      <c r="B1491" s="70">
        <v>8585</v>
      </c>
      <c r="C1491" s="70">
        <v>11590</v>
      </c>
    </row>
    <row r="1492" spans="1:3" x14ac:dyDescent="0.2">
      <c r="A1492" s="5" t="s">
        <v>3946</v>
      </c>
      <c r="B1492" s="70">
        <v>7705</v>
      </c>
      <c r="C1492" s="70">
        <v>10400</v>
      </c>
    </row>
    <row r="1493" spans="1:3" x14ac:dyDescent="0.2">
      <c r="A1493" s="5" t="s">
        <v>3945</v>
      </c>
      <c r="B1493" s="70">
        <v>165</v>
      </c>
      <c r="C1493" s="70">
        <v>260</v>
      </c>
    </row>
    <row r="1494" spans="1:3" x14ac:dyDescent="0.2">
      <c r="A1494" s="5" t="s">
        <v>3944</v>
      </c>
      <c r="B1494" s="70">
        <v>995</v>
      </c>
      <c r="C1494" s="70">
        <v>1235</v>
      </c>
    </row>
    <row r="1495" spans="1:3" x14ac:dyDescent="0.2">
      <c r="A1495" s="5" t="s">
        <v>3943</v>
      </c>
      <c r="B1495" s="70">
        <v>545</v>
      </c>
      <c r="C1495" s="70">
        <v>845</v>
      </c>
    </row>
    <row r="1496" spans="1:3" x14ac:dyDescent="0.2">
      <c r="A1496" s="5" t="s">
        <v>3942</v>
      </c>
      <c r="B1496" s="70">
        <v>4180</v>
      </c>
      <c r="C1496" s="70">
        <v>6480</v>
      </c>
    </row>
    <row r="1497" spans="1:3" x14ac:dyDescent="0.2">
      <c r="A1497" s="5" t="s">
        <v>3941</v>
      </c>
      <c r="B1497" s="70">
        <v>930</v>
      </c>
      <c r="C1497" s="70">
        <v>1375</v>
      </c>
    </row>
    <row r="1498" spans="1:3" x14ac:dyDescent="0.2">
      <c r="A1498" s="5" t="s">
        <v>3940</v>
      </c>
      <c r="B1498" s="70">
        <v>675</v>
      </c>
      <c r="C1498" s="70">
        <v>845</v>
      </c>
    </row>
    <row r="1499" spans="1:3" x14ac:dyDescent="0.2">
      <c r="A1499" s="5" t="s">
        <v>3939</v>
      </c>
      <c r="B1499" s="70">
        <v>600</v>
      </c>
      <c r="C1499" s="70">
        <v>850</v>
      </c>
    </row>
    <row r="1500" spans="1:3" x14ac:dyDescent="0.2">
      <c r="A1500" s="5" t="s">
        <v>3938</v>
      </c>
      <c r="B1500" s="70">
        <v>4280</v>
      </c>
      <c r="C1500" s="70">
        <v>5350</v>
      </c>
    </row>
    <row r="1501" spans="1:3" x14ac:dyDescent="0.2">
      <c r="A1501" s="5" t="s">
        <v>3937</v>
      </c>
      <c r="B1501" s="70">
        <v>640</v>
      </c>
      <c r="C1501" s="70">
        <v>965</v>
      </c>
    </row>
    <row r="1502" spans="1:3" x14ac:dyDescent="0.2">
      <c r="A1502" s="5" t="s">
        <v>3936</v>
      </c>
      <c r="B1502" s="70">
        <v>315</v>
      </c>
      <c r="C1502" s="70">
        <v>415</v>
      </c>
    </row>
    <row r="1503" spans="1:3" x14ac:dyDescent="0.2">
      <c r="A1503" s="5" t="s">
        <v>3935</v>
      </c>
      <c r="B1503" s="70">
        <v>6305</v>
      </c>
      <c r="C1503" s="70">
        <v>9900</v>
      </c>
    </row>
    <row r="1504" spans="1:3" x14ac:dyDescent="0.2">
      <c r="A1504" s="5" t="s">
        <v>3934</v>
      </c>
      <c r="B1504" s="70">
        <v>370</v>
      </c>
      <c r="C1504" s="70">
        <v>455</v>
      </c>
    </row>
    <row r="1505" spans="1:3" x14ac:dyDescent="0.2">
      <c r="A1505" s="5" t="s">
        <v>3933</v>
      </c>
      <c r="B1505" s="70">
        <v>905</v>
      </c>
      <c r="C1505" s="70">
        <v>1195</v>
      </c>
    </row>
    <row r="1506" spans="1:3" x14ac:dyDescent="0.2">
      <c r="A1506" s="5" t="s">
        <v>3932</v>
      </c>
      <c r="B1506" s="70">
        <v>995</v>
      </c>
      <c r="C1506" s="70">
        <v>1235</v>
      </c>
    </row>
    <row r="1507" spans="1:3" x14ac:dyDescent="0.2">
      <c r="A1507" s="5" t="s">
        <v>3931</v>
      </c>
      <c r="B1507" s="70">
        <v>520</v>
      </c>
      <c r="C1507" s="70">
        <v>710</v>
      </c>
    </row>
    <row r="1508" spans="1:3" x14ac:dyDescent="0.2">
      <c r="A1508" s="5" t="s">
        <v>3930</v>
      </c>
      <c r="B1508" s="70">
        <v>7980</v>
      </c>
      <c r="C1508" s="70">
        <v>11410</v>
      </c>
    </row>
    <row r="1509" spans="1:3" x14ac:dyDescent="0.2">
      <c r="A1509" s="5" t="s">
        <v>3929</v>
      </c>
      <c r="B1509" s="70">
        <v>4625</v>
      </c>
      <c r="C1509" s="70">
        <v>5645</v>
      </c>
    </row>
    <row r="1510" spans="1:3" x14ac:dyDescent="0.2">
      <c r="A1510" s="5" t="s">
        <v>3928</v>
      </c>
      <c r="B1510" s="70">
        <v>425</v>
      </c>
      <c r="C1510" s="70">
        <v>615</v>
      </c>
    </row>
    <row r="1511" spans="1:3" x14ac:dyDescent="0.2">
      <c r="A1511" s="5" t="s">
        <v>3927</v>
      </c>
      <c r="B1511" s="70">
        <v>715</v>
      </c>
      <c r="C1511" s="70">
        <v>865</v>
      </c>
    </row>
    <row r="1512" spans="1:3" x14ac:dyDescent="0.2">
      <c r="A1512" s="5" t="s">
        <v>3926</v>
      </c>
      <c r="B1512" s="70">
        <v>5160</v>
      </c>
      <c r="C1512" s="70">
        <v>7690</v>
      </c>
    </row>
    <row r="1513" spans="1:3" x14ac:dyDescent="0.2">
      <c r="A1513" s="5" t="s">
        <v>3925</v>
      </c>
      <c r="B1513" s="70">
        <v>545</v>
      </c>
      <c r="C1513" s="70">
        <v>775</v>
      </c>
    </row>
    <row r="1514" spans="1:3" x14ac:dyDescent="0.2">
      <c r="A1514" s="5" t="s">
        <v>3924</v>
      </c>
      <c r="B1514" s="70">
        <v>6370</v>
      </c>
      <c r="C1514" s="70">
        <v>10000</v>
      </c>
    </row>
    <row r="1515" spans="1:3" x14ac:dyDescent="0.2">
      <c r="A1515" s="5" t="s">
        <v>3923</v>
      </c>
      <c r="B1515" s="70">
        <v>705</v>
      </c>
      <c r="C1515" s="70">
        <v>880</v>
      </c>
    </row>
    <row r="1516" spans="1:3" x14ac:dyDescent="0.2">
      <c r="A1516" s="5" t="s">
        <v>3922</v>
      </c>
      <c r="B1516" s="70">
        <v>9675</v>
      </c>
      <c r="C1516" s="70">
        <v>12285</v>
      </c>
    </row>
    <row r="1517" spans="1:3" x14ac:dyDescent="0.2">
      <c r="A1517" s="5" t="s">
        <v>3921</v>
      </c>
      <c r="B1517" s="70">
        <v>875</v>
      </c>
      <c r="C1517" s="70">
        <v>1320</v>
      </c>
    </row>
    <row r="1518" spans="1:3" x14ac:dyDescent="0.2">
      <c r="A1518" s="5" t="s">
        <v>3920</v>
      </c>
      <c r="B1518" s="70">
        <v>9980</v>
      </c>
      <c r="C1518" s="70">
        <v>14870</v>
      </c>
    </row>
    <row r="1519" spans="1:3" x14ac:dyDescent="0.2">
      <c r="A1519" s="5" t="s">
        <v>3919</v>
      </c>
      <c r="B1519" s="70">
        <v>9400</v>
      </c>
      <c r="C1519" s="70">
        <v>15040</v>
      </c>
    </row>
    <row r="1520" spans="1:3" x14ac:dyDescent="0.2">
      <c r="A1520" s="5" t="s">
        <v>3918</v>
      </c>
      <c r="B1520" s="70">
        <v>790</v>
      </c>
      <c r="C1520" s="70">
        <v>1005</v>
      </c>
    </row>
    <row r="1521" spans="1:3" x14ac:dyDescent="0.2">
      <c r="A1521" s="5" t="s">
        <v>3917</v>
      </c>
      <c r="B1521" s="70">
        <v>6090</v>
      </c>
      <c r="C1521" s="70">
        <v>7675</v>
      </c>
    </row>
    <row r="1522" spans="1:3" x14ac:dyDescent="0.2">
      <c r="A1522" s="5" t="s">
        <v>3916</v>
      </c>
      <c r="B1522" s="70">
        <v>1345</v>
      </c>
      <c r="C1522" s="70">
        <v>1815</v>
      </c>
    </row>
    <row r="1523" spans="1:3" x14ac:dyDescent="0.2">
      <c r="A1523" s="5" t="s">
        <v>3915</v>
      </c>
      <c r="B1523" s="70">
        <v>7905</v>
      </c>
      <c r="C1523" s="70">
        <v>10040</v>
      </c>
    </row>
    <row r="1524" spans="1:3" x14ac:dyDescent="0.2">
      <c r="A1524" s="5" t="s">
        <v>3914</v>
      </c>
      <c r="B1524" s="70">
        <v>3835</v>
      </c>
      <c r="C1524" s="70">
        <v>5140</v>
      </c>
    </row>
    <row r="1525" spans="1:3" x14ac:dyDescent="0.2">
      <c r="A1525" s="5" t="s">
        <v>3913</v>
      </c>
      <c r="B1525" s="70">
        <v>1085</v>
      </c>
      <c r="C1525" s="70">
        <v>1390</v>
      </c>
    </row>
    <row r="1526" spans="1:3" x14ac:dyDescent="0.2">
      <c r="A1526" s="5" t="s">
        <v>3912</v>
      </c>
      <c r="B1526" s="70">
        <v>5130</v>
      </c>
      <c r="C1526" s="70">
        <v>7080</v>
      </c>
    </row>
    <row r="1527" spans="1:3" x14ac:dyDescent="0.2">
      <c r="A1527" s="5" t="s">
        <v>3911</v>
      </c>
      <c r="B1527" s="70">
        <v>7855</v>
      </c>
      <c r="C1527" s="70">
        <v>9975</v>
      </c>
    </row>
    <row r="1528" spans="1:3" x14ac:dyDescent="0.2">
      <c r="A1528" s="5" t="s">
        <v>3910</v>
      </c>
      <c r="B1528" s="70">
        <v>4505</v>
      </c>
      <c r="C1528" s="70">
        <v>7075</v>
      </c>
    </row>
    <row r="1529" spans="1:3" x14ac:dyDescent="0.2">
      <c r="A1529" s="5" t="s">
        <v>3909</v>
      </c>
      <c r="B1529" s="70">
        <v>910</v>
      </c>
      <c r="C1529" s="70">
        <v>1445</v>
      </c>
    </row>
    <row r="1530" spans="1:3" x14ac:dyDescent="0.2">
      <c r="A1530" s="5" t="s">
        <v>3908</v>
      </c>
      <c r="B1530" s="70">
        <v>445</v>
      </c>
      <c r="C1530" s="70">
        <v>585</v>
      </c>
    </row>
    <row r="1531" spans="1:3" x14ac:dyDescent="0.2">
      <c r="A1531" s="5" t="s">
        <v>3907</v>
      </c>
      <c r="B1531" s="70">
        <v>1300</v>
      </c>
      <c r="C1531" s="70">
        <v>2030</v>
      </c>
    </row>
    <row r="1532" spans="1:3" x14ac:dyDescent="0.2">
      <c r="A1532" s="5" t="s">
        <v>3906</v>
      </c>
      <c r="B1532" s="70">
        <v>9645</v>
      </c>
      <c r="C1532" s="70">
        <v>11670</v>
      </c>
    </row>
    <row r="1533" spans="1:3" x14ac:dyDescent="0.2">
      <c r="A1533" s="5" t="s">
        <v>3905</v>
      </c>
      <c r="B1533" s="70">
        <v>180</v>
      </c>
      <c r="C1533" s="70">
        <v>230</v>
      </c>
    </row>
    <row r="1534" spans="1:3" x14ac:dyDescent="0.2">
      <c r="A1534" s="5" t="s">
        <v>3904</v>
      </c>
      <c r="B1534" s="70">
        <v>330</v>
      </c>
      <c r="C1534" s="70">
        <v>525</v>
      </c>
    </row>
    <row r="1535" spans="1:3" x14ac:dyDescent="0.2">
      <c r="A1535" s="5" t="s">
        <v>3903</v>
      </c>
      <c r="B1535" s="70">
        <v>490</v>
      </c>
      <c r="C1535" s="70">
        <v>620</v>
      </c>
    </row>
    <row r="1536" spans="1:3" x14ac:dyDescent="0.2">
      <c r="A1536" s="5" t="s">
        <v>3902</v>
      </c>
      <c r="B1536" s="70">
        <v>8265</v>
      </c>
      <c r="C1536" s="70">
        <v>12400</v>
      </c>
    </row>
    <row r="1537" spans="1:3" x14ac:dyDescent="0.2">
      <c r="A1537" s="5" t="s">
        <v>3901</v>
      </c>
      <c r="B1537" s="70">
        <v>510</v>
      </c>
      <c r="C1537" s="70">
        <v>790</v>
      </c>
    </row>
    <row r="1538" spans="1:3" x14ac:dyDescent="0.2">
      <c r="A1538" s="5" t="s">
        <v>3900</v>
      </c>
      <c r="B1538" s="70">
        <v>175</v>
      </c>
      <c r="C1538" s="70">
        <v>275</v>
      </c>
    </row>
    <row r="1539" spans="1:3" x14ac:dyDescent="0.2">
      <c r="A1539" s="5" t="s">
        <v>3899</v>
      </c>
      <c r="B1539" s="70">
        <v>460</v>
      </c>
      <c r="C1539" s="70">
        <v>550</v>
      </c>
    </row>
    <row r="1540" spans="1:3" x14ac:dyDescent="0.2">
      <c r="A1540" s="5" t="s">
        <v>3898</v>
      </c>
      <c r="B1540" s="70">
        <v>130</v>
      </c>
      <c r="C1540" s="70">
        <v>205</v>
      </c>
    </row>
    <row r="1541" spans="1:3" x14ac:dyDescent="0.2">
      <c r="A1541" s="5" t="s">
        <v>3897</v>
      </c>
      <c r="B1541" s="70">
        <v>290</v>
      </c>
      <c r="C1541" s="70">
        <v>370</v>
      </c>
    </row>
    <row r="1542" spans="1:3" x14ac:dyDescent="0.2">
      <c r="A1542" s="5" t="s">
        <v>3896</v>
      </c>
      <c r="B1542" s="70">
        <v>195</v>
      </c>
      <c r="C1542" s="70">
        <v>280</v>
      </c>
    </row>
    <row r="1543" spans="1:3" x14ac:dyDescent="0.2">
      <c r="A1543" s="5" t="s">
        <v>3895</v>
      </c>
      <c r="B1543" s="70">
        <v>245</v>
      </c>
      <c r="C1543" s="70">
        <v>345</v>
      </c>
    </row>
    <row r="1544" spans="1:3" x14ac:dyDescent="0.2">
      <c r="A1544" s="5" t="s">
        <v>3894</v>
      </c>
      <c r="B1544" s="70">
        <v>210</v>
      </c>
      <c r="C1544" s="70">
        <v>335</v>
      </c>
    </row>
    <row r="1545" spans="1:3" x14ac:dyDescent="0.2">
      <c r="A1545" s="5" t="s">
        <v>3893</v>
      </c>
      <c r="B1545" s="70">
        <v>590</v>
      </c>
      <c r="C1545" s="70">
        <v>730</v>
      </c>
    </row>
    <row r="1546" spans="1:3" x14ac:dyDescent="0.2">
      <c r="A1546" s="5" t="s">
        <v>3892</v>
      </c>
      <c r="B1546" s="70">
        <v>2455</v>
      </c>
      <c r="C1546" s="70">
        <v>3390</v>
      </c>
    </row>
    <row r="1547" spans="1:3" x14ac:dyDescent="0.2">
      <c r="A1547" s="5" t="s">
        <v>3891</v>
      </c>
      <c r="B1547" s="70">
        <v>6885</v>
      </c>
      <c r="C1547" s="70">
        <v>10740</v>
      </c>
    </row>
    <row r="1548" spans="1:3" x14ac:dyDescent="0.2">
      <c r="A1548" s="5" t="s">
        <v>3890</v>
      </c>
      <c r="B1548" s="70">
        <v>5685</v>
      </c>
      <c r="C1548" s="70">
        <v>8585</v>
      </c>
    </row>
    <row r="1549" spans="1:3" x14ac:dyDescent="0.2">
      <c r="A1549" s="5" t="s">
        <v>3889</v>
      </c>
      <c r="B1549" s="70">
        <v>185</v>
      </c>
      <c r="C1549" s="70">
        <v>255</v>
      </c>
    </row>
    <row r="1550" spans="1:3" x14ac:dyDescent="0.2">
      <c r="A1550" s="5" t="s">
        <v>3888</v>
      </c>
      <c r="B1550" s="70">
        <v>1720</v>
      </c>
      <c r="C1550" s="70">
        <v>2080</v>
      </c>
    </row>
    <row r="1551" spans="1:3" x14ac:dyDescent="0.2">
      <c r="A1551" s="5" t="s">
        <v>3887</v>
      </c>
      <c r="B1551" s="70">
        <v>2790</v>
      </c>
      <c r="C1551" s="70">
        <v>3350</v>
      </c>
    </row>
    <row r="1552" spans="1:3" x14ac:dyDescent="0.2">
      <c r="A1552" s="5" t="s">
        <v>3886</v>
      </c>
      <c r="B1552" s="70">
        <v>770</v>
      </c>
      <c r="C1552" s="70">
        <v>1040</v>
      </c>
    </row>
    <row r="1553" spans="1:3" x14ac:dyDescent="0.2">
      <c r="A1553" s="5" t="s">
        <v>3885</v>
      </c>
      <c r="B1553" s="70">
        <v>355</v>
      </c>
      <c r="C1553" s="70">
        <v>435</v>
      </c>
    </row>
    <row r="1554" spans="1:3" x14ac:dyDescent="0.2">
      <c r="A1554" s="5" t="s">
        <v>3884</v>
      </c>
      <c r="B1554" s="70">
        <v>5735</v>
      </c>
      <c r="C1554" s="70">
        <v>7970</v>
      </c>
    </row>
    <row r="1555" spans="1:3" x14ac:dyDescent="0.2">
      <c r="A1555" s="5" t="s">
        <v>3883</v>
      </c>
      <c r="B1555" s="70">
        <v>4505</v>
      </c>
      <c r="C1555" s="70">
        <v>6485</v>
      </c>
    </row>
    <row r="1556" spans="1:3" x14ac:dyDescent="0.2">
      <c r="A1556" s="5" t="s">
        <v>3882</v>
      </c>
      <c r="B1556" s="70">
        <v>530</v>
      </c>
      <c r="C1556" s="70">
        <v>790</v>
      </c>
    </row>
    <row r="1557" spans="1:3" x14ac:dyDescent="0.2">
      <c r="A1557" s="5" t="s">
        <v>3881</v>
      </c>
      <c r="B1557" s="70">
        <v>760</v>
      </c>
      <c r="C1557" s="70">
        <v>1010</v>
      </c>
    </row>
    <row r="1558" spans="1:3" x14ac:dyDescent="0.2">
      <c r="A1558" s="5" t="s">
        <v>3880</v>
      </c>
      <c r="B1558" s="70">
        <v>390</v>
      </c>
      <c r="C1558" s="70">
        <v>575</v>
      </c>
    </row>
    <row r="1559" spans="1:3" x14ac:dyDescent="0.2">
      <c r="A1559" s="5" t="s">
        <v>3879</v>
      </c>
      <c r="B1559" s="70">
        <v>385</v>
      </c>
      <c r="C1559" s="70">
        <v>580</v>
      </c>
    </row>
    <row r="1560" spans="1:3" x14ac:dyDescent="0.2">
      <c r="A1560" s="5" t="s">
        <v>3878</v>
      </c>
      <c r="B1560" s="70">
        <v>380</v>
      </c>
      <c r="C1560" s="70">
        <v>560</v>
      </c>
    </row>
    <row r="1561" spans="1:3" x14ac:dyDescent="0.2">
      <c r="A1561" s="5" t="s">
        <v>3877</v>
      </c>
      <c r="B1561" s="70">
        <v>150</v>
      </c>
      <c r="C1561" s="70">
        <v>220</v>
      </c>
    </row>
    <row r="1562" spans="1:3" x14ac:dyDescent="0.2">
      <c r="A1562" s="5" t="s">
        <v>3876</v>
      </c>
      <c r="B1562" s="70">
        <v>9425</v>
      </c>
      <c r="C1562" s="70">
        <v>13385</v>
      </c>
    </row>
    <row r="1563" spans="1:3" x14ac:dyDescent="0.2">
      <c r="A1563" s="5" t="s">
        <v>3875</v>
      </c>
      <c r="B1563" s="70">
        <v>775</v>
      </c>
      <c r="C1563" s="70">
        <v>1140</v>
      </c>
    </row>
    <row r="1564" spans="1:3" x14ac:dyDescent="0.2">
      <c r="A1564" s="5" t="s">
        <v>3874</v>
      </c>
      <c r="B1564" s="70">
        <v>415</v>
      </c>
      <c r="C1564" s="70">
        <v>570</v>
      </c>
    </row>
    <row r="1565" spans="1:3" x14ac:dyDescent="0.2">
      <c r="A1565" s="5" t="s">
        <v>3873</v>
      </c>
      <c r="B1565" s="70">
        <v>265</v>
      </c>
      <c r="C1565" s="70">
        <v>420</v>
      </c>
    </row>
    <row r="1566" spans="1:3" x14ac:dyDescent="0.2">
      <c r="A1566" s="5" t="s">
        <v>3872</v>
      </c>
      <c r="B1566" s="70">
        <v>2110</v>
      </c>
      <c r="C1566" s="70">
        <v>2765</v>
      </c>
    </row>
    <row r="1567" spans="1:3" x14ac:dyDescent="0.2">
      <c r="A1567" s="5" t="s">
        <v>3871</v>
      </c>
      <c r="B1567" s="70">
        <v>965</v>
      </c>
      <c r="C1567" s="70">
        <v>1170</v>
      </c>
    </row>
    <row r="1568" spans="1:3" x14ac:dyDescent="0.2">
      <c r="A1568" s="5" t="s">
        <v>3870</v>
      </c>
      <c r="B1568" s="70">
        <v>1295</v>
      </c>
      <c r="C1568" s="70">
        <v>2005</v>
      </c>
    </row>
    <row r="1569" spans="1:3" x14ac:dyDescent="0.2">
      <c r="A1569" s="5" t="s">
        <v>3869</v>
      </c>
      <c r="B1569" s="70">
        <v>480</v>
      </c>
      <c r="C1569" s="70">
        <v>715</v>
      </c>
    </row>
    <row r="1570" spans="1:3" x14ac:dyDescent="0.2">
      <c r="A1570" s="5" t="s">
        <v>3868</v>
      </c>
      <c r="B1570" s="70">
        <v>575</v>
      </c>
      <c r="C1570" s="70">
        <v>910</v>
      </c>
    </row>
    <row r="1571" spans="1:3" x14ac:dyDescent="0.2">
      <c r="A1571" s="5" t="s">
        <v>3867</v>
      </c>
      <c r="B1571" s="70">
        <v>9325</v>
      </c>
      <c r="C1571" s="70">
        <v>12030</v>
      </c>
    </row>
    <row r="1572" spans="1:3" x14ac:dyDescent="0.2">
      <c r="A1572" s="5" t="s">
        <v>3866</v>
      </c>
      <c r="B1572" s="70">
        <v>1605</v>
      </c>
      <c r="C1572" s="70">
        <v>2310</v>
      </c>
    </row>
    <row r="1573" spans="1:3" x14ac:dyDescent="0.2">
      <c r="A1573" s="5" t="s">
        <v>3865</v>
      </c>
      <c r="B1573" s="70">
        <v>950</v>
      </c>
      <c r="C1573" s="70">
        <v>1415</v>
      </c>
    </row>
    <row r="1574" spans="1:3" x14ac:dyDescent="0.2">
      <c r="A1574" s="5" t="s">
        <v>3864</v>
      </c>
      <c r="B1574" s="70">
        <v>9455</v>
      </c>
      <c r="C1574" s="70">
        <v>14845</v>
      </c>
    </row>
    <row r="1575" spans="1:3" x14ac:dyDescent="0.2">
      <c r="A1575" s="5" t="s">
        <v>3863</v>
      </c>
      <c r="B1575" s="70">
        <v>255</v>
      </c>
      <c r="C1575" s="70">
        <v>320</v>
      </c>
    </row>
    <row r="1576" spans="1:3" x14ac:dyDescent="0.2">
      <c r="A1576" s="5" t="s">
        <v>3862</v>
      </c>
      <c r="B1576" s="70">
        <v>345</v>
      </c>
      <c r="C1576" s="70">
        <v>500</v>
      </c>
    </row>
    <row r="1577" spans="1:3" x14ac:dyDescent="0.2">
      <c r="A1577" s="5" t="s">
        <v>3861</v>
      </c>
      <c r="B1577" s="70">
        <v>2885</v>
      </c>
      <c r="C1577" s="70">
        <v>3575</v>
      </c>
    </row>
    <row r="1578" spans="1:3" x14ac:dyDescent="0.2">
      <c r="A1578" s="5" t="s">
        <v>3860</v>
      </c>
      <c r="B1578" s="70">
        <v>2500</v>
      </c>
      <c r="C1578" s="70">
        <v>3575</v>
      </c>
    </row>
    <row r="1579" spans="1:3" x14ac:dyDescent="0.2">
      <c r="A1579" s="5" t="s">
        <v>3859</v>
      </c>
      <c r="B1579" s="70">
        <v>9315</v>
      </c>
      <c r="C1579" s="70">
        <v>11550</v>
      </c>
    </row>
    <row r="1580" spans="1:3" x14ac:dyDescent="0.2">
      <c r="A1580" s="5" t="s">
        <v>3858</v>
      </c>
      <c r="B1580" s="70">
        <v>830</v>
      </c>
      <c r="C1580" s="70">
        <v>1055</v>
      </c>
    </row>
    <row r="1581" spans="1:3" x14ac:dyDescent="0.2">
      <c r="A1581" s="5" t="s">
        <v>3857</v>
      </c>
      <c r="B1581" s="70">
        <v>660</v>
      </c>
      <c r="C1581" s="70">
        <v>880</v>
      </c>
    </row>
    <row r="1582" spans="1:3" x14ac:dyDescent="0.2">
      <c r="A1582" s="5" t="s">
        <v>3856</v>
      </c>
      <c r="B1582" s="70">
        <v>3510</v>
      </c>
      <c r="C1582" s="70">
        <v>5055</v>
      </c>
    </row>
    <row r="1583" spans="1:3" x14ac:dyDescent="0.2">
      <c r="A1583" s="5" t="s">
        <v>3855</v>
      </c>
      <c r="B1583" s="70">
        <v>5945</v>
      </c>
      <c r="C1583" s="70">
        <v>7730</v>
      </c>
    </row>
    <row r="1584" spans="1:3" x14ac:dyDescent="0.2">
      <c r="A1584" s="5" t="s">
        <v>3854</v>
      </c>
      <c r="B1584" s="70">
        <v>4470</v>
      </c>
      <c r="C1584" s="70">
        <v>5410</v>
      </c>
    </row>
    <row r="1585" spans="1:3" x14ac:dyDescent="0.2">
      <c r="A1585" s="5" t="s">
        <v>3853</v>
      </c>
      <c r="B1585" s="70">
        <v>9170</v>
      </c>
      <c r="C1585" s="70">
        <v>12930</v>
      </c>
    </row>
    <row r="1586" spans="1:3" x14ac:dyDescent="0.2">
      <c r="A1586" s="5" t="s">
        <v>3852</v>
      </c>
      <c r="B1586" s="70">
        <v>630</v>
      </c>
      <c r="C1586" s="70">
        <v>870</v>
      </c>
    </row>
    <row r="1587" spans="1:3" x14ac:dyDescent="0.2">
      <c r="A1587" s="5" t="s">
        <v>3851</v>
      </c>
      <c r="B1587" s="70">
        <v>9640</v>
      </c>
      <c r="C1587" s="70">
        <v>14365</v>
      </c>
    </row>
    <row r="1588" spans="1:3" x14ac:dyDescent="0.2">
      <c r="A1588" s="5" t="s">
        <v>3850</v>
      </c>
      <c r="B1588" s="70">
        <v>3730</v>
      </c>
      <c r="C1588" s="70">
        <v>5295</v>
      </c>
    </row>
    <row r="1589" spans="1:3" x14ac:dyDescent="0.2">
      <c r="A1589" s="5" t="s">
        <v>3849</v>
      </c>
      <c r="B1589" s="70">
        <v>4345</v>
      </c>
      <c r="C1589" s="70">
        <v>5560</v>
      </c>
    </row>
    <row r="1590" spans="1:3" x14ac:dyDescent="0.2">
      <c r="A1590" s="5" t="s">
        <v>3848</v>
      </c>
      <c r="B1590" s="70">
        <v>4765</v>
      </c>
      <c r="C1590" s="70">
        <v>6100</v>
      </c>
    </row>
    <row r="1591" spans="1:3" x14ac:dyDescent="0.2">
      <c r="A1591" s="5" t="s">
        <v>3847</v>
      </c>
      <c r="B1591" s="70">
        <v>6670</v>
      </c>
      <c r="C1591" s="70">
        <v>9670</v>
      </c>
    </row>
    <row r="1592" spans="1:3" x14ac:dyDescent="0.2">
      <c r="A1592" s="5" t="s">
        <v>3846</v>
      </c>
      <c r="B1592" s="70">
        <v>410</v>
      </c>
      <c r="C1592" s="70">
        <v>495</v>
      </c>
    </row>
    <row r="1593" spans="1:3" x14ac:dyDescent="0.2">
      <c r="A1593" s="5" t="s">
        <v>3845</v>
      </c>
      <c r="B1593" s="70">
        <v>600</v>
      </c>
      <c r="C1593" s="70">
        <v>775</v>
      </c>
    </row>
    <row r="1594" spans="1:3" x14ac:dyDescent="0.2">
      <c r="A1594" s="5" t="s">
        <v>3844</v>
      </c>
      <c r="B1594" s="70">
        <v>570</v>
      </c>
      <c r="C1594" s="70">
        <v>890</v>
      </c>
    </row>
    <row r="1595" spans="1:3" x14ac:dyDescent="0.2">
      <c r="A1595" s="5" t="s">
        <v>3843</v>
      </c>
      <c r="B1595" s="70">
        <v>370</v>
      </c>
      <c r="C1595" s="70">
        <v>505</v>
      </c>
    </row>
    <row r="1596" spans="1:3" x14ac:dyDescent="0.2">
      <c r="A1596" s="5" t="s">
        <v>3842</v>
      </c>
      <c r="B1596" s="70">
        <v>9705</v>
      </c>
      <c r="C1596" s="70">
        <v>12810</v>
      </c>
    </row>
    <row r="1597" spans="1:3" x14ac:dyDescent="0.2">
      <c r="A1597" s="5" t="s">
        <v>3841</v>
      </c>
      <c r="B1597" s="70">
        <v>7960</v>
      </c>
      <c r="C1597" s="70">
        <v>10585</v>
      </c>
    </row>
    <row r="1598" spans="1:3" x14ac:dyDescent="0.2">
      <c r="A1598" s="5" t="s">
        <v>3840</v>
      </c>
      <c r="B1598" s="70">
        <v>275</v>
      </c>
      <c r="C1598" s="70">
        <v>420</v>
      </c>
    </row>
    <row r="1599" spans="1:3" x14ac:dyDescent="0.2">
      <c r="A1599" s="5" t="s">
        <v>3839</v>
      </c>
      <c r="B1599" s="70">
        <v>3615</v>
      </c>
      <c r="C1599" s="70">
        <v>5640</v>
      </c>
    </row>
    <row r="1600" spans="1:3" x14ac:dyDescent="0.2">
      <c r="A1600" s="5" t="s">
        <v>3838</v>
      </c>
      <c r="B1600" s="70">
        <v>1555</v>
      </c>
      <c r="C1600" s="70">
        <v>1865</v>
      </c>
    </row>
    <row r="1601" spans="1:3" x14ac:dyDescent="0.2">
      <c r="A1601" s="5" t="s">
        <v>3837</v>
      </c>
      <c r="B1601" s="70">
        <v>1770</v>
      </c>
      <c r="C1601" s="70">
        <v>2445</v>
      </c>
    </row>
    <row r="1602" spans="1:3" x14ac:dyDescent="0.2">
      <c r="A1602" s="5" t="s">
        <v>3836</v>
      </c>
      <c r="B1602" s="70">
        <v>480</v>
      </c>
      <c r="C1602" s="70">
        <v>680</v>
      </c>
    </row>
    <row r="1603" spans="1:3" x14ac:dyDescent="0.2">
      <c r="A1603" s="5" t="s">
        <v>3835</v>
      </c>
      <c r="B1603" s="70">
        <v>645</v>
      </c>
      <c r="C1603" s="70">
        <v>800</v>
      </c>
    </row>
    <row r="1604" spans="1:3" x14ac:dyDescent="0.2">
      <c r="A1604" s="5" t="s">
        <v>3834</v>
      </c>
      <c r="B1604" s="70">
        <v>2115</v>
      </c>
      <c r="C1604" s="70">
        <v>2560</v>
      </c>
    </row>
    <row r="1605" spans="1:3" x14ac:dyDescent="0.2">
      <c r="A1605" s="5" t="s">
        <v>3833</v>
      </c>
      <c r="B1605" s="70">
        <v>500</v>
      </c>
      <c r="C1605" s="70">
        <v>685</v>
      </c>
    </row>
    <row r="1606" spans="1:3" x14ac:dyDescent="0.2">
      <c r="A1606" s="5" t="s">
        <v>3832</v>
      </c>
      <c r="B1606" s="70">
        <v>6895</v>
      </c>
      <c r="C1606" s="70">
        <v>10065</v>
      </c>
    </row>
    <row r="1607" spans="1:3" x14ac:dyDescent="0.2">
      <c r="A1607" s="5" t="s">
        <v>3831</v>
      </c>
      <c r="B1607" s="70">
        <v>835</v>
      </c>
      <c r="C1607" s="70">
        <v>1175</v>
      </c>
    </row>
    <row r="1608" spans="1:3" x14ac:dyDescent="0.2">
      <c r="A1608" s="5" t="s">
        <v>3830</v>
      </c>
      <c r="B1608" s="70">
        <v>315</v>
      </c>
      <c r="C1608" s="70">
        <v>440</v>
      </c>
    </row>
    <row r="1609" spans="1:3" x14ac:dyDescent="0.2">
      <c r="A1609" s="5" t="s">
        <v>3829</v>
      </c>
      <c r="B1609" s="70">
        <v>585</v>
      </c>
      <c r="C1609" s="70">
        <v>855</v>
      </c>
    </row>
    <row r="1610" spans="1:3" x14ac:dyDescent="0.2">
      <c r="A1610" s="5" t="s">
        <v>3828</v>
      </c>
      <c r="B1610" s="70">
        <v>585</v>
      </c>
      <c r="C1610" s="70">
        <v>930</v>
      </c>
    </row>
    <row r="1611" spans="1:3" x14ac:dyDescent="0.2">
      <c r="A1611" s="5" t="s">
        <v>3827</v>
      </c>
      <c r="B1611" s="70">
        <v>120</v>
      </c>
      <c r="C1611" s="70">
        <v>155</v>
      </c>
    </row>
    <row r="1612" spans="1:3" x14ac:dyDescent="0.2">
      <c r="A1612" s="5" t="s">
        <v>3826</v>
      </c>
      <c r="B1612" s="70">
        <v>1250</v>
      </c>
      <c r="C1612" s="70">
        <v>1615</v>
      </c>
    </row>
    <row r="1613" spans="1:3" x14ac:dyDescent="0.2">
      <c r="A1613" s="5" t="s">
        <v>3825</v>
      </c>
      <c r="B1613" s="70">
        <v>670</v>
      </c>
      <c r="C1613" s="70">
        <v>825</v>
      </c>
    </row>
    <row r="1614" spans="1:3" x14ac:dyDescent="0.2">
      <c r="A1614" s="5" t="s">
        <v>3824</v>
      </c>
      <c r="B1614" s="70">
        <v>805</v>
      </c>
      <c r="C1614" s="70">
        <v>1040</v>
      </c>
    </row>
    <row r="1615" spans="1:3" x14ac:dyDescent="0.2">
      <c r="A1615" s="5" t="s">
        <v>3823</v>
      </c>
      <c r="B1615" s="70">
        <v>910</v>
      </c>
      <c r="C1615" s="70">
        <v>1230</v>
      </c>
    </row>
    <row r="1616" spans="1:3" x14ac:dyDescent="0.2">
      <c r="A1616" s="5" t="s">
        <v>3822</v>
      </c>
      <c r="B1616" s="70">
        <v>3765</v>
      </c>
      <c r="C1616" s="70">
        <v>4705</v>
      </c>
    </row>
    <row r="1617" spans="1:3" x14ac:dyDescent="0.2">
      <c r="A1617" s="5" t="s">
        <v>3821</v>
      </c>
      <c r="B1617" s="70">
        <v>5315</v>
      </c>
      <c r="C1617" s="70">
        <v>7705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5524"/>
  <sheetViews>
    <sheetView workbookViewId="0">
      <selection activeCell="N18" sqref="N18"/>
    </sheetView>
  </sheetViews>
  <sheetFormatPr defaultRowHeight="10.5" customHeight="1" x14ac:dyDescent="0.2"/>
  <cols>
    <col min="1" max="1" width="18.83203125" style="1" customWidth="1"/>
    <col min="2" max="4" width="15.83203125" style="1" customWidth="1"/>
    <col min="5" max="6" width="7.83203125" style="1" customWidth="1"/>
    <col min="7" max="9" width="0" style="1" hidden="1" customWidth="1"/>
    <col min="10" max="16384" width="9.33203125" style="1"/>
  </cols>
  <sheetData>
    <row r="1" spans="1:10" ht="14.1" customHeight="1" x14ac:dyDescent="0.2">
      <c r="A1" s="77"/>
      <c r="B1" s="21" t="s">
        <v>3786</v>
      </c>
      <c r="C1" s="21" t="s">
        <v>3785</v>
      </c>
      <c r="D1" s="21" t="s">
        <v>5461</v>
      </c>
    </row>
    <row r="2" spans="1:10" ht="10.5" customHeight="1" x14ac:dyDescent="0.2">
      <c r="A2" s="38" t="s">
        <v>3783</v>
      </c>
      <c r="B2" s="37">
        <v>1</v>
      </c>
      <c r="C2" s="37">
        <v>1</v>
      </c>
      <c r="D2" s="36"/>
    </row>
    <row r="3" spans="1:10" ht="10.5" customHeight="1" x14ac:dyDescent="0.2">
      <c r="A3" s="38" t="s">
        <v>3782</v>
      </c>
      <c r="B3" s="37">
        <v>1</v>
      </c>
      <c r="C3" s="37">
        <v>2</v>
      </c>
      <c r="D3" s="36"/>
    </row>
    <row r="4" spans="1:10" ht="10.5" customHeight="1" x14ac:dyDescent="0.2">
      <c r="A4" s="38" t="s">
        <v>3781</v>
      </c>
      <c r="B4" s="37">
        <v>1</v>
      </c>
      <c r="C4" s="37">
        <v>4</v>
      </c>
      <c r="D4" s="36"/>
    </row>
    <row r="5" spans="1:10" ht="10.5" customHeight="1" x14ac:dyDescent="0.2">
      <c r="A5" s="38" t="s">
        <v>3780</v>
      </c>
      <c r="B5" s="37">
        <v>2</v>
      </c>
      <c r="C5" s="37">
        <v>1</v>
      </c>
      <c r="D5" s="36"/>
    </row>
    <row r="6" spans="1:10" ht="10.5" customHeight="1" x14ac:dyDescent="0.2">
      <c r="A6" s="38" t="s">
        <v>3779</v>
      </c>
      <c r="B6" s="37">
        <v>2</v>
      </c>
      <c r="C6" s="37">
        <v>3</v>
      </c>
      <c r="D6" s="36"/>
    </row>
    <row r="7" spans="1:10" ht="10.5" customHeight="1" x14ac:dyDescent="0.2">
      <c r="A7" s="38" t="s">
        <v>3778</v>
      </c>
      <c r="B7" s="37">
        <v>3</v>
      </c>
      <c r="C7" s="37">
        <v>2</v>
      </c>
      <c r="D7" s="36"/>
    </row>
    <row r="8" spans="1:10" ht="10.5" customHeight="1" x14ac:dyDescent="0.2">
      <c r="A8" s="38" t="s">
        <v>3777</v>
      </c>
      <c r="B8" s="37">
        <v>4</v>
      </c>
      <c r="C8" s="37">
        <v>1</v>
      </c>
      <c r="D8" s="36"/>
    </row>
    <row r="9" spans="1:10" ht="10.5" customHeight="1" x14ac:dyDescent="0.2">
      <c r="A9" s="38" t="s">
        <v>3776</v>
      </c>
      <c r="B9" s="37">
        <v>5</v>
      </c>
      <c r="C9" s="37">
        <v>5</v>
      </c>
      <c r="D9" s="36"/>
    </row>
    <row r="10" spans="1:10" ht="10.5" customHeight="1" x14ac:dyDescent="0.2">
      <c r="A10" s="38" t="s">
        <v>3775</v>
      </c>
      <c r="B10" s="37">
        <v>6</v>
      </c>
      <c r="C10" s="37">
        <v>4</v>
      </c>
      <c r="D10" s="36"/>
    </row>
    <row r="11" spans="1:10" ht="10.5" customHeight="1" x14ac:dyDescent="0.2">
      <c r="A11" s="38" t="s">
        <v>3774</v>
      </c>
      <c r="B11" s="37">
        <v>9</v>
      </c>
      <c r="C11" s="37">
        <v>1</v>
      </c>
      <c r="D11" s="36"/>
      <c r="J11" s="1" t="s">
        <v>3773</v>
      </c>
    </row>
    <row r="14" spans="1:10" ht="10.5" customHeight="1" x14ac:dyDescent="0.2">
      <c r="C14" s="7" t="s">
        <v>3772</v>
      </c>
      <c r="D14" s="5">
        <v>520</v>
      </c>
    </row>
    <row r="15" spans="1:10" ht="10.5" customHeight="1" x14ac:dyDescent="0.2">
      <c r="C15" s="7" t="s">
        <v>3771</v>
      </c>
      <c r="D15" s="5">
        <v>120</v>
      </c>
    </row>
    <row r="54978" spans="82:91" ht="10.5" customHeight="1" thickBot="1" x14ac:dyDescent="0.25"/>
    <row r="54979" spans="82:91" ht="10.5" customHeight="1" x14ac:dyDescent="0.2">
      <c r="CD54979" s="87"/>
      <c r="CE54979" s="35"/>
      <c r="CF54979" s="35"/>
      <c r="CG54979" s="85"/>
      <c r="CH54979" s="85"/>
      <c r="CI54979" s="85"/>
      <c r="CJ54979" s="85"/>
      <c r="CK54979" s="85"/>
      <c r="CL54979" s="85"/>
      <c r="CM54979" s="85"/>
    </row>
    <row r="54980" spans="82:91" ht="10.5" customHeight="1" thickBot="1" x14ac:dyDescent="0.25">
      <c r="CD54980" s="88"/>
      <c r="CE54980" s="86"/>
      <c r="CF54980" s="86"/>
      <c r="CG54980" s="86"/>
      <c r="CH54980" s="85"/>
      <c r="CI54980" s="86"/>
      <c r="CJ54980" s="86"/>
      <c r="CK54980" s="86"/>
      <c r="CL54980" s="86"/>
      <c r="CM54980" s="86"/>
    </row>
    <row r="54981" spans="82:91" ht="10.5" customHeight="1" x14ac:dyDescent="0.2">
      <c r="CD54981" s="34"/>
      <c r="CE54981" s="31"/>
      <c r="CF54981" s="31"/>
      <c r="CG54981" s="31"/>
      <c r="CH54981" s="31"/>
      <c r="CI54981" s="31"/>
      <c r="CJ54981" s="31"/>
      <c r="CK54981" s="31"/>
      <c r="CL54981" s="31"/>
      <c r="CM54981" s="31"/>
    </row>
    <row r="54982" spans="82:91" ht="10.5" customHeight="1" x14ac:dyDescent="0.2">
      <c r="CD54982" s="33"/>
      <c r="CE54982" s="31"/>
      <c r="CF54982" s="31"/>
      <c r="CG54982" s="31"/>
      <c r="CH54982" s="31"/>
      <c r="CI54982" s="31"/>
      <c r="CJ54982" s="31"/>
      <c r="CK54982" s="31"/>
      <c r="CL54982" s="31"/>
      <c r="CM54982" s="31"/>
    </row>
    <row r="54983" spans="82:91" ht="10.5" customHeight="1" x14ac:dyDescent="0.2">
      <c r="CD54983" s="33"/>
      <c r="CE54983" s="31"/>
      <c r="CF54983" s="31"/>
      <c r="CG54983" s="31"/>
      <c r="CH54983" s="31"/>
      <c r="CI54983" s="31"/>
      <c r="CJ54983" s="31"/>
      <c r="CK54983" s="31"/>
      <c r="CL54983" s="31"/>
      <c r="CM54983" s="31"/>
    </row>
    <row r="54984" spans="82:91" ht="10.5" customHeight="1" x14ac:dyDescent="0.2">
      <c r="CD54984" s="33"/>
      <c r="CE54984" s="31"/>
      <c r="CF54984" s="31"/>
      <c r="CG54984" s="31"/>
      <c r="CH54984" s="31"/>
      <c r="CI54984" s="31"/>
      <c r="CJ54984" s="31"/>
      <c r="CK54984" s="31"/>
      <c r="CL54984" s="31"/>
      <c r="CM54984" s="31"/>
    </row>
    <row r="54985" spans="82:91" ht="10.5" customHeight="1" x14ac:dyDescent="0.2">
      <c r="CD54985" s="33"/>
      <c r="CE54985" s="31"/>
      <c r="CF54985" s="31"/>
      <c r="CG54985" s="31"/>
      <c r="CH54985" s="31"/>
      <c r="CI54985" s="31"/>
      <c r="CJ54985" s="31"/>
      <c r="CK54985" s="31"/>
      <c r="CL54985" s="31"/>
      <c r="CM54985" s="31"/>
    </row>
    <row r="54986" spans="82:91" ht="10.5" customHeight="1" x14ac:dyDescent="0.2">
      <c r="CD54986" s="33"/>
      <c r="CE54986" s="31"/>
      <c r="CF54986" s="31"/>
      <c r="CG54986" s="31"/>
      <c r="CH54986" s="31"/>
      <c r="CI54986" s="31"/>
      <c r="CJ54986" s="31"/>
      <c r="CK54986" s="31"/>
      <c r="CL54986" s="31"/>
      <c r="CM54986" s="31"/>
    </row>
    <row r="54987" spans="82:91" ht="10.5" customHeight="1" x14ac:dyDescent="0.2">
      <c r="CD54987" s="33"/>
      <c r="CE54987" s="31"/>
      <c r="CF54987" s="31"/>
      <c r="CG54987" s="31"/>
      <c r="CH54987" s="31"/>
      <c r="CI54987" s="31"/>
      <c r="CJ54987" s="31"/>
      <c r="CK54987" s="31"/>
      <c r="CL54987" s="31"/>
      <c r="CM54987" s="31"/>
    </row>
    <row r="54988" spans="82:91" ht="10.5" customHeight="1" x14ac:dyDescent="0.2">
      <c r="CD54988" s="33"/>
      <c r="CE54988" s="31"/>
      <c r="CF54988" s="31"/>
      <c r="CG54988" s="31"/>
      <c r="CH54988" s="31"/>
      <c r="CI54988" s="31"/>
      <c r="CJ54988" s="31"/>
      <c r="CK54988" s="31"/>
      <c r="CL54988" s="31"/>
      <c r="CM54988" s="31"/>
    </row>
    <row r="54989" spans="82:91" ht="10.5" customHeight="1" x14ac:dyDescent="0.2">
      <c r="CD54989" s="33"/>
      <c r="CE54989" s="31"/>
      <c r="CF54989" s="31"/>
      <c r="CG54989" s="31"/>
      <c r="CH54989" s="31"/>
      <c r="CI54989" s="31"/>
      <c r="CJ54989" s="31"/>
      <c r="CK54989" s="31"/>
      <c r="CL54989" s="31"/>
      <c r="CM54989" s="31"/>
    </row>
    <row r="54990" spans="82:91" ht="10.5" customHeight="1" thickBot="1" x14ac:dyDescent="0.25">
      <c r="CD54990" s="32"/>
      <c r="CE54990" s="31"/>
      <c r="CF54990" s="31"/>
      <c r="CG54990" s="31"/>
      <c r="CH54990" s="31"/>
      <c r="CI54990" s="31"/>
      <c r="CJ54990" s="31"/>
      <c r="CK54990" s="31"/>
      <c r="CL54990" s="31"/>
      <c r="CM54990" s="31"/>
    </row>
    <row r="54992" spans="82:91" ht="10.5" customHeight="1" x14ac:dyDescent="0.2">
      <c r="CF54992" s="7"/>
      <c r="CG54992" s="5"/>
    </row>
    <row r="54993" spans="84:85" ht="10.5" customHeight="1" x14ac:dyDescent="0.2">
      <c r="CF54993" s="7"/>
      <c r="CG54993" s="5"/>
    </row>
    <row r="65500" spans="245:245" ht="10.5" customHeight="1" x14ac:dyDescent="0.2">
      <c r="IK65500" s="1" t="s">
        <v>3770</v>
      </c>
    </row>
    <row r="65502" spans="245:245" ht="10.5" customHeight="1" x14ac:dyDescent="0.2">
      <c r="IK65502" s="1" t="s">
        <v>3769</v>
      </c>
    </row>
    <row r="65504" spans="245:245" ht="10.5" customHeight="1" x14ac:dyDescent="0.2">
      <c r="IK65504" s="1" t="s">
        <v>3768</v>
      </c>
    </row>
    <row r="65524" spans="252:252" ht="10.5" customHeight="1" x14ac:dyDescent="0.2">
      <c r="IR65524" s="7" t="s">
        <v>1175</v>
      </c>
    </row>
  </sheetData>
  <mergeCells count="9">
    <mergeCell ref="CL54979:CL54980"/>
    <mergeCell ref="CM54979:CM54980"/>
    <mergeCell ref="CD54979:CD54980"/>
    <mergeCell ref="CE54980:CF54980"/>
    <mergeCell ref="CJ54979:CJ54980"/>
    <mergeCell ref="CK54979:CK54980"/>
    <mergeCell ref="CI54979:CI54980"/>
    <mergeCell ref="CG54979:CG54980"/>
    <mergeCell ref="CH54979:CH54980"/>
  </mergeCell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D14" sqref="D14"/>
    </sheetView>
  </sheetViews>
  <sheetFormatPr defaultColWidth="8.1640625" defaultRowHeight="12" x14ac:dyDescent="0.2"/>
  <cols>
    <col min="1" max="1" width="55.33203125" style="1" bestFit="1" customWidth="1"/>
    <col min="2" max="13" width="9.33203125" style="1" customWidth="1"/>
    <col min="14" max="16384" width="8.1640625" style="1"/>
  </cols>
  <sheetData>
    <row r="1" spans="1:13" s="4" customFormat="1" ht="12.6" customHeight="1" x14ac:dyDescent="0.2">
      <c r="B1" s="78" t="s">
        <v>5462</v>
      </c>
      <c r="C1" s="79" t="s">
        <v>5463</v>
      </c>
      <c r="D1" s="79" t="s">
        <v>5464</v>
      </c>
      <c r="E1" s="79" t="s">
        <v>5465</v>
      </c>
      <c r="F1" s="79" t="s">
        <v>5466</v>
      </c>
      <c r="G1" s="79" t="s">
        <v>5467</v>
      </c>
      <c r="H1" s="79" t="s">
        <v>5468</v>
      </c>
      <c r="I1" s="79" t="s">
        <v>5469</v>
      </c>
      <c r="J1" s="79" t="s">
        <v>5470</v>
      </c>
      <c r="K1" s="79" t="s">
        <v>5471</v>
      </c>
      <c r="L1" s="79" t="s">
        <v>5472</v>
      </c>
      <c r="M1" s="80" t="s">
        <v>5473</v>
      </c>
    </row>
    <row r="2" spans="1:13" s="4" customFormat="1" ht="12.6" customHeight="1" x14ac:dyDescent="0.2">
      <c r="A2" s="17" t="s">
        <v>5474</v>
      </c>
      <c r="B2" s="9">
        <v>12596</v>
      </c>
      <c r="C2" s="9">
        <v>13766</v>
      </c>
      <c r="D2" s="9">
        <v>14550</v>
      </c>
      <c r="E2" s="9">
        <v>16270</v>
      </c>
      <c r="F2" s="9">
        <v>17677</v>
      </c>
      <c r="G2" s="9">
        <v>19725</v>
      </c>
      <c r="H2" s="9">
        <v>22195</v>
      </c>
      <c r="I2" s="9">
        <v>23059</v>
      </c>
      <c r="J2" s="9">
        <v>25955</v>
      </c>
      <c r="K2" s="9">
        <v>28684</v>
      </c>
      <c r="L2" s="9">
        <v>30564</v>
      </c>
      <c r="M2" s="9">
        <v>32138</v>
      </c>
    </row>
    <row r="3" spans="1:13" s="4" customFormat="1" ht="12.6" customHeight="1" x14ac:dyDescent="0.2">
      <c r="A3" s="17" t="s">
        <v>5476</v>
      </c>
      <c r="B3" s="4" t="s">
        <v>1176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">
      <c r="A4" s="81" t="s">
        <v>5477</v>
      </c>
      <c r="B4" s="4" t="s">
        <v>1176</v>
      </c>
    </row>
    <row r="5" spans="1:13" x14ac:dyDescent="0.2">
      <c r="A5" s="18" t="s">
        <v>5475</v>
      </c>
      <c r="B5" s="4" t="s">
        <v>1176</v>
      </c>
    </row>
    <row r="8" spans="1:13" x14ac:dyDescent="0.2">
      <c r="H8" s="19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5"/>
  <sheetViews>
    <sheetView workbookViewId="0">
      <selection activeCell="I8" sqref="I8"/>
    </sheetView>
  </sheetViews>
  <sheetFormatPr defaultRowHeight="12" x14ac:dyDescent="0.2"/>
  <cols>
    <col min="1" max="1" width="9.33203125" style="1"/>
    <col min="2" max="5" width="13.33203125" style="1" customWidth="1"/>
    <col min="6" max="16384" width="9.33203125" style="1"/>
  </cols>
  <sheetData>
    <row r="1" spans="1:7" s="4" customFormat="1" ht="14.1" customHeight="1" x14ac:dyDescent="0.2">
      <c r="A1" s="20" t="s">
        <v>2894</v>
      </c>
      <c r="B1" s="20" t="s">
        <v>2597</v>
      </c>
      <c r="C1" s="20" t="s">
        <v>2598</v>
      </c>
      <c r="D1" s="20" t="s">
        <v>2599</v>
      </c>
      <c r="E1" s="20" t="s">
        <v>172</v>
      </c>
    </row>
    <row r="2" spans="1:7" x14ac:dyDescent="0.2">
      <c r="A2" s="5" t="s">
        <v>2600</v>
      </c>
      <c r="B2" s="3">
        <v>90</v>
      </c>
      <c r="C2" s="5">
        <v>160</v>
      </c>
      <c r="D2" s="5">
        <v>40</v>
      </c>
    </row>
    <row r="3" spans="1:7" x14ac:dyDescent="0.2">
      <c r="A3" s="5" t="s">
        <v>2601</v>
      </c>
      <c r="B3" s="3">
        <v>100</v>
      </c>
      <c r="C3" s="5">
        <v>160</v>
      </c>
      <c r="D3" s="5">
        <v>40</v>
      </c>
    </row>
    <row r="4" spans="1:7" x14ac:dyDescent="0.2">
      <c r="A4" s="5" t="s">
        <v>2602</v>
      </c>
      <c r="B4" s="3">
        <v>110</v>
      </c>
      <c r="C4" s="5">
        <v>160</v>
      </c>
      <c r="D4" s="5">
        <v>40</v>
      </c>
      <c r="G4" s="71" t="s">
        <v>5478</v>
      </c>
    </row>
    <row r="5" spans="1:7" x14ac:dyDescent="0.2">
      <c r="A5" s="5" t="s">
        <v>2603</v>
      </c>
      <c r="B5" s="3">
        <v>120</v>
      </c>
      <c r="C5" s="5">
        <v>160</v>
      </c>
      <c r="D5" s="5">
        <v>40</v>
      </c>
      <c r="G5" s="71" t="s">
        <v>5479</v>
      </c>
    </row>
    <row r="6" spans="1:7" x14ac:dyDescent="0.2">
      <c r="A6" s="5" t="s">
        <v>2604</v>
      </c>
      <c r="B6" s="3">
        <v>130</v>
      </c>
      <c r="C6" s="5">
        <v>160</v>
      </c>
      <c r="D6" s="5">
        <v>40</v>
      </c>
    </row>
    <row r="7" spans="1:7" x14ac:dyDescent="0.2">
      <c r="A7" s="5" t="s">
        <v>2605</v>
      </c>
      <c r="B7" s="3">
        <v>140</v>
      </c>
      <c r="C7" s="5">
        <v>160</v>
      </c>
      <c r="D7" s="5">
        <v>40</v>
      </c>
    </row>
    <row r="8" spans="1:7" x14ac:dyDescent="0.2">
      <c r="A8" s="5" t="s">
        <v>2606</v>
      </c>
      <c r="B8" s="3">
        <v>150</v>
      </c>
      <c r="C8" s="5">
        <v>160</v>
      </c>
      <c r="D8" s="5">
        <v>40</v>
      </c>
    </row>
    <row r="9" spans="1:7" x14ac:dyDescent="0.2">
      <c r="A9" s="5" t="s">
        <v>2607</v>
      </c>
      <c r="B9" s="3">
        <v>160</v>
      </c>
      <c r="C9" s="5">
        <v>160</v>
      </c>
      <c r="D9" s="5">
        <v>40</v>
      </c>
    </row>
    <row r="10" spans="1:7" x14ac:dyDescent="0.2">
      <c r="A10" s="5" t="s">
        <v>2608</v>
      </c>
      <c r="B10" s="3">
        <v>170</v>
      </c>
      <c r="C10" s="5">
        <v>160</v>
      </c>
      <c r="D10" s="5">
        <v>40</v>
      </c>
    </row>
    <row r="11" spans="1:7" x14ac:dyDescent="0.2">
      <c r="A11" s="5" t="s">
        <v>2609</v>
      </c>
      <c r="B11" s="3">
        <v>180</v>
      </c>
      <c r="C11" s="5">
        <v>160</v>
      </c>
      <c r="D11" s="5">
        <v>40</v>
      </c>
    </row>
    <row r="12" spans="1:7" x14ac:dyDescent="0.2">
      <c r="A12" s="5" t="s">
        <v>2610</v>
      </c>
      <c r="B12" s="3">
        <v>190</v>
      </c>
      <c r="C12" s="5">
        <v>160</v>
      </c>
      <c r="D12" s="5">
        <v>40</v>
      </c>
    </row>
    <row r="13" spans="1:7" x14ac:dyDescent="0.2">
      <c r="A13" s="5" t="s">
        <v>2611</v>
      </c>
      <c r="B13" s="3">
        <v>200</v>
      </c>
      <c r="C13" s="5">
        <v>160</v>
      </c>
      <c r="D13" s="5">
        <v>40</v>
      </c>
    </row>
    <row r="14" spans="1:7" x14ac:dyDescent="0.2">
      <c r="A14" s="5" t="s">
        <v>2612</v>
      </c>
      <c r="B14" s="3">
        <v>210</v>
      </c>
      <c r="C14" s="5">
        <v>160</v>
      </c>
      <c r="D14" s="5">
        <v>40</v>
      </c>
    </row>
    <row r="15" spans="1:7" x14ac:dyDescent="0.2">
      <c r="A15" s="5" t="s">
        <v>2613</v>
      </c>
      <c r="B15" s="3">
        <v>220</v>
      </c>
      <c r="C15" s="5">
        <v>160</v>
      </c>
      <c r="D15" s="5">
        <v>40</v>
      </c>
    </row>
    <row r="16" spans="1:7" x14ac:dyDescent="0.2">
      <c r="A16" s="5" t="s">
        <v>2614</v>
      </c>
      <c r="B16" s="3">
        <v>90</v>
      </c>
      <c r="C16" s="5">
        <v>160</v>
      </c>
      <c r="D16" s="5">
        <v>50</v>
      </c>
    </row>
    <row r="17" spans="1:4" x14ac:dyDescent="0.2">
      <c r="A17" s="5" t="s">
        <v>2615</v>
      </c>
      <c r="B17" s="3">
        <v>100</v>
      </c>
      <c r="C17" s="5">
        <v>160</v>
      </c>
      <c r="D17" s="5">
        <v>50</v>
      </c>
    </row>
    <row r="18" spans="1:4" x14ac:dyDescent="0.2">
      <c r="A18" s="5" t="s">
        <v>2616</v>
      </c>
      <c r="B18" s="3">
        <v>110</v>
      </c>
      <c r="C18" s="5">
        <v>160</v>
      </c>
      <c r="D18" s="5">
        <v>50</v>
      </c>
    </row>
    <row r="19" spans="1:4" x14ac:dyDescent="0.2">
      <c r="A19" s="5" t="s">
        <v>2617</v>
      </c>
      <c r="B19" s="3">
        <v>120</v>
      </c>
      <c r="C19" s="5">
        <v>160</v>
      </c>
      <c r="D19" s="5">
        <v>50</v>
      </c>
    </row>
    <row r="20" spans="1:4" x14ac:dyDescent="0.2">
      <c r="A20" s="5" t="s">
        <v>2618</v>
      </c>
      <c r="B20" s="3">
        <v>130</v>
      </c>
      <c r="C20" s="5">
        <v>160</v>
      </c>
      <c r="D20" s="5">
        <v>50</v>
      </c>
    </row>
    <row r="21" spans="1:4" x14ac:dyDescent="0.2">
      <c r="A21" s="5" t="s">
        <v>2619</v>
      </c>
      <c r="B21" s="3">
        <v>140</v>
      </c>
      <c r="C21" s="5">
        <v>160</v>
      </c>
      <c r="D21" s="5">
        <v>50</v>
      </c>
    </row>
    <row r="22" spans="1:4" x14ac:dyDescent="0.2">
      <c r="A22" s="5" t="s">
        <v>2620</v>
      </c>
      <c r="B22" s="3">
        <v>150</v>
      </c>
      <c r="C22" s="5">
        <v>160</v>
      </c>
      <c r="D22" s="5">
        <v>50</v>
      </c>
    </row>
    <row r="23" spans="1:4" x14ac:dyDescent="0.2">
      <c r="A23" s="5" t="s">
        <v>2621</v>
      </c>
      <c r="B23" s="3">
        <v>160</v>
      </c>
      <c r="C23" s="5">
        <v>160</v>
      </c>
      <c r="D23" s="5">
        <v>50</v>
      </c>
    </row>
    <row r="24" spans="1:4" x14ac:dyDescent="0.2">
      <c r="A24" s="5" t="s">
        <v>2622</v>
      </c>
      <c r="B24" s="3">
        <v>170</v>
      </c>
      <c r="C24" s="5">
        <v>160</v>
      </c>
      <c r="D24" s="5">
        <v>50</v>
      </c>
    </row>
    <row r="25" spans="1:4" x14ac:dyDescent="0.2">
      <c r="A25" s="5" t="s">
        <v>2623</v>
      </c>
      <c r="B25" s="3">
        <v>180</v>
      </c>
      <c r="C25" s="5">
        <v>160</v>
      </c>
      <c r="D25" s="5">
        <v>50</v>
      </c>
    </row>
    <row r="26" spans="1:4" x14ac:dyDescent="0.2">
      <c r="A26" s="5" t="s">
        <v>2624</v>
      </c>
      <c r="B26" s="3">
        <v>190</v>
      </c>
      <c r="C26" s="5">
        <v>160</v>
      </c>
      <c r="D26" s="5">
        <v>50</v>
      </c>
    </row>
    <row r="27" spans="1:4" x14ac:dyDescent="0.2">
      <c r="A27" s="5" t="s">
        <v>2625</v>
      </c>
      <c r="B27" s="3">
        <v>200</v>
      </c>
      <c r="C27" s="5">
        <v>160</v>
      </c>
      <c r="D27" s="5">
        <v>50</v>
      </c>
    </row>
    <row r="28" spans="1:4" x14ac:dyDescent="0.2">
      <c r="A28" s="5" t="s">
        <v>2626</v>
      </c>
      <c r="B28" s="3">
        <v>210</v>
      </c>
      <c r="C28" s="5">
        <v>160</v>
      </c>
      <c r="D28" s="5">
        <v>50</v>
      </c>
    </row>
    <row r="29" spans="1:4" x14ac:dyDescent="0.2">
      <c r="A29" s="5" t="s">
        <v>2627</v>
      </c>
      <c r="B29" s="3">
        <v>220</v>
      </c>
      <c r="C29" s="5">
        <v>160</v>
      </c>
      <c r="D29" s="5">
        <v>50</v>
      </c>
    </row>
    <row r="30" spans="1:4" x14ac:dyDescent="0.2">
      <c r="A30" s="5" t="s">
        <v>2628</v>
      </c>
      <c r="B30" s="3">
        <v>90</v>
      </c>
      <c r="C30" s="5">
        <v>160</v>
      </c>
      <c r="D30" s="5">
        <v>60</v>
      </c>
    </row>
    <row r="31" spans="1:4" x14ac:dyDescent="0.2">
      <c r="A31" s="5" t="s">
        <v>2629</v>
      </c>
      <c r="B31" s="3">
        <v>100</v>
      </c>
      <c r="C31" s="5">
        <v>160</v>
      </c>
      <c r="D31" s="5">
        <v>60</v>
      </c>
    </row>
    <row r="32" spans="1:4" x14ac:dyDescent="0.2">
      <c r="A32" s="5" t="s">
        <v>2630</v>
      </c>
      <c r="B32" s="3">
        <v>110</v>
      </c>
      <c r="C32" s="5">
        <v>160</v>
      </c>
      <c r="D32" s="5">
        <v>60</v>
      </c>
    </row>
    <row r="33" spans="1:4" x14ac:dyDescent="0.2">
      <c r="A33" s="5" t="s">
        <v>2631</v>
      </c>
      <c r="B33" s="3">
        <v>120</v>
      </c>
      <c r="C33" s="5">
        <v>160</v>
      </c>
      <c r="D33" s="5">
        <v>60</v>
      </c>
    </row>
    <row r="34" spans="1:4" x14ac:dyDescent="0.2">
      <c r="A34" s="5" t="s">
        <v>2632</v>
      </c>
      <c r="B34" s="3">
        <v>130</v>
      </c>
      <c r="C34" s="5">
        <v>160</v>
      </c>
      <c r="D34" s="5">
        <v>60</v>
      </c>
    </row>
    <row r="35" spans="1:4" x14ac:dyDescent="0.2">
      <c r="A35" s="5" t="s">
        <v>2633</v>
      </c>
      <c r="B35" s="3">
        <v>140</v>
      </c>
      <c r="C35" s="5">
        <v>160</v>
      </c>
      <c r="D35" s="5">
        <v>60</v>
      </c>
    </row>
    <row r="36" spans="1:4" x14ac:dyDescent="0.2">
      <c r="A36" s="5" t="s">
        <v>2634</v>
      </c>
      <c r="B36" s="3">
        <v>150</v>
      </c>
      <c r="C36" s="5">
        <v>160</v>
      </c>
      <c r="D36" s="5">
        <v>60</v>
      </c>
    </row>
    <row r="37" spans="1:4" x14ac:dyDescent="0.2">
      <c r="A37" s="5" t="s">
        <v>2635</v>
      </c>
      <c r="B37" s="3">
        <v>160</v>
      </c>
      <c r="C37" s="5">
        <v>160</v>
      </c>
      <c r="D37" s="5">
        <v>60</v>
      </c>
    </row>
    <row r="38" spans="1:4" x14ac:dyDescent="0.2">
      <c r="A38" s="5" t="s">
        <v>2636</v>
      </c>
      <c r="B38" s="3">
        <v>170</v>
      </c>
      <c r="C38" s="5">
        <v>160</v>
      </c>
      <c r="D38" s="5">
        <v>60</v>
      </c>
    </row>
    <row r="39" spans="1:4" x14ac:dyDescent="0.2">
      <c r="A39" s="5" t="s">
        <v>2637</v>
      </c>
      <c r="B39" s="3">
        <v>180</v>
      </c>
      <c r="C39" s="5">
        <v>160</v>
      </c>
      <c r="D39" s="5">
        <v>60</v>
      </c>
    </row>
    <row r="40" spans="1:4" x14ac:dyDescent="0.2">
      <c r="A40" s="5" t="s">
        <v>2638</v>
      </c>
      <c r="B40" s="3">
        <v>190</v>
      </c>
      <c r="C40" s="5">
        <v>160</v>
      </c>
      <c r="D40" s="5">
        <v>60</v>
      </c>
    </row>
    <row r="41" spans="1:4" x14ac:dyDescent="0.2">
      <c r="A41" s="5" t="s">
        <v>2639</v>
      </c>
      <c r="B41" s="3">
        <v>200</v>
      </c>
      <c r="C41" s="5">
        <v>160</v>
      </c>
      <c r="D41" s="5">
        <v>60</v>
      </c>
    </row>
    <row r="42" spans="1:4" x14ac:dyDescent="0.2">
      <c r="A42" s="5" t="s">
        <v>2640</v>
      </c>
      <c r="B42" s="3">
        <v>210</v>
      </c>
      <c r="C42" s="5">
        <v>160</v>
      </c>
      <c r="D42" s="5">
        <v>60</v>
      </c>
    </row>
    <row r="43" spans="1:4" x14ac:dyDescent="0.2">
      <c r="A43" s="5" t="s">
        <v>2641</v>
      </c>
      <c r="B43" s="3">
        <v>220</v>
      </c>
      <c r="C43" s="5">
        <v>160</v>
      </c>
      <c r="D43" s="5">
        <v>60</v>
      </c>
    </row>
    <row r="44" spans="1:4" x14ac:dyDescent="0.2">
      <c r="A44" s="5" t="s">
        <v>2642</v>
      </c>
      <c r="B44" s="3">
        <v>90</v>
      </c>
      <c r="C44" s="5">
        <v>170</v>
      </c>
      <c r="D44" s="5">
        <v>40</v>
      </c>
    </row>
    <row r="45" spans="1:4" x14ac:dyDescent="0.2">
      <c r="A45" s="5" t="s">
        <v>2643</v>
      </c>
      <c r="B45" s="3">
        <v>100</v>
      </c>
      <c r="C45" s="5">
        <v>170</v>
      </c>
      <c r="D45" s="5">
        <v>40</v>
      </c>
    </row>
    <row r="46" spans="1:4" x14ac:dyDescent="0.2">
      <c r="A46" s="5" t="s">
        <v>2644</v>
      </c>
      <c r="B46" s="3">
        <v>110</v>
      </c>
      <c r="C46" s="5">
        <v>170</v>
      </c>
      <c r="D46" s="5">
        <v>40</v>
      </c>
    </row>
    <row r="47" spans="1:4" x14ac:dyDescent="0.2">
      <c r="A47" s="5" t="s">
        <v>2645</v>
      </c>
      <c r="B47" s="3">
        <v>120</v>
      </c>
      <c r="C47" s="5">
        <v>170</v>
      </c>
      <c r="D47" s="5">
        <v>40</v>
      </c>
    </row>
    <row r="48" spans="1:4" x14ac:dyDescent="0.2">
      <c r="A48" s="5" t="s">
        <v>2646</v>
      </c>
      <c r="B48" s="3">
        <v>130</v>
      </c>
      <c r="C48" s="5">
        <v>170</v>
      </c>
      <c r="D48" s="5">
        <v>40</v>
      </c>
    </row>
    <row r="49" spans="1:4" x14ac:dyDescent="0.2">
      <c r="A49" s="5" t="s">
        <v>2647</v>
      </c>
      <c r="B49" s="3">
        <v>140</v>
      </c>
      <c r="C49" s="5">
        <v>170</v>
      </c>
      <c r="D49" s="5">
        <v>40</v>
      </c>
    </row>
    <row r="50" spans="1:4" x14ac:dyDescent="0.2">
      <c r="A50" s="5" t="s">
        <v>2648</v>
      </c>
      <c r="B50" s="3">
        <v>150</v>
      </c>
      <c r="C50" s="5">
        <v>170</v>
      </c>
      <c r="D50" s="5">
        <v>40</v>
      </c>
    </row>
    <row r="51" spans="1:4" x14ac:dyDescent="0.2">
      <c r="A51" s="5" t="s">
        <v>2649</v>
      </c>
      <c r="B51" s="3">
        <v>160</v>
      </c>
      <c r="C51" s="5">
        <v>170</v>
      </c>
      <c r="D51" s="5">
        <v>40</v>
      </c>
    </row>
    <row r="52" spans="1:4" x14ac:dyDescent="0.2">
      <c r="A52" s="5" t="s">
        <v>2650</v>
      </c>
      <c r="B52" s="3">
        <v>170</v>
      </c>
      <c r="C52" s="5">
        <v>170</v>
      </c>
      <c r="D52" s="5">
        <v>40</v>
      </c>
    </row>
    <row r="53" spans="1:4" x14ac:dyDescent="0.2">
      <c r="A53" s="5" t="s">
        <v>2651</v>
      </c>
      <c r="B53" s="3">
        <v>180</v>
      </c>
      <c r="C53" s="5">
        <v>170</v>
      </c>
      <c r="D53" s="5">
        <v>40</v>
      </c>
    </row>
    <row r="54" spans="1:4" x14ac:dyDescent="0.2">
      <c r="A54" s="5" t="s">
        <v>2652</v>
      </c>
      <c r="B54" s="3">
        <v>190</v>
      </c>
      <c r="C54" s="5">
        <v>170</v>
      </c>
      <c r="D54" s="5">
        <v>40</v>
      </c>
    </row>
    <row r="55" spans="1:4" x14ac:dyDescent="0.2">
      <c r="A55" s="5" t="s">
        <v>2653</v>
      </c>
      <c r="B55" s="3">
        <v>200</v>
      </c>
      <c r="C55" s="5">
        <v>170</v>
      </c>
      <c r="D55" s="5">
        <v>40</v>
      </c>
    </row>
    <row r="56" spans="1:4" x14ac:dyDescent="0.2">
      <c r="A56" s="5" t="s">
        <v>2654</v>
      </c>
      <c r="B56" s="3">
        <v>210</v>
      </c>
      <c r="C56" s="5">
        <v>170</v>
      </c>
      <c r="D56" s="5">
        <v>40</v>
      </c>
    </row>
    <row r="57" spans="1:4" x14ac:dyDescent="0.2">
      <c r="A57" s="5" t="s">
        <v>2655</v>
      </c>
      <c r="B57" s="3">
        <v>220</v>
      </c>
      <c r="C57" s="5">
        <v>170</v>
      </c>
      <c r="D57" s="5">
        <v>40</v>
      </c>
    </row>
    <row r="58" spans="1:4" x14ac:dyDescent="0.2">
      <c r="A58" s="5" t="s">
        <v>2656</v>
      </c>
      <c r="B58" s="3">
        <v>90</v>
      </c>
      <c r="C58" s="5">
        <v>170</v>
      </c>
      <c r="D58" s="5">
        <v>50</v>
      </c>
    </row>
    <row r="59" spans="1:4" x14ac:dyDescent="0.2">
      <c r="A59" s="5" t="s">
        <v>2657</v>
      </c>
      <c r="B59" s="3">
        <v>100</v>
      </c>
      <c r="C59" s="5">
        <v>170</v>
      </c>
      <c r="D59" s="5">
        <v>50</v>
      </c>
    </row>
    <row r="60" spans="1:4" x14ac:dyDescent="0.2">
      <c r="A60" s="5" t="s">
        <v>2658</v>
      </c>
      <c r="B60" s="3">
        <v>110</v>
      </c>
      <c r="C60" s="5">
        <v>170</v>
      </c>
      <c r="D60" s="5">
        <v>50</v>
      </c>
    </row>
    <row r="61" spans="1:4" x14ac:dyDescent="0.2">
      <c r="A61" s="5" t="s">
        <v>2659</v>
      </c>
      <c r="B61" s="3">
        <v>120</v>
      </c>
      <c r="C61" s="5">
        <v>170</v>
      </c>
      <c r="D61" s="5">
        <v>50</v>
      </c>
    </row>
    <row r="62" spans="1:4" x14ac:dyDescent="0.2">
      <c r="A62" s="5" t="s">
        <v>2660</v>
      </c>
      <c r="B62" s="3">
        <v>130</v>
      </c>
      <c r="C62" s="5">
        <v>170</v>
      </c>
      <c r="D62" s="5">
        <v>50</v>
      </c>
    </row>
    <row r="63" spans="1:4" x14ac:dyDescent="0.2">
      <c r="A63" s="5" t="s">
        <v>2661</v>
      </c>
      <c r="B63" s="3">
        <v>140</v>
      </c>
      <c r="C63" s="5">
        <v>170</v>
      </c>
      <c r="D63" s="5">
        <v>50</v>
      </c>
    </row>
    <row r="64" spans="1:4" x14ac:dyDescent="0.2">
      <c r="A64" s="5" t="s">
        <v>2662</v>
      </c>
      <c r="B64" s="3">
        <v>150</v>
      </c>
      <c r="C64" s="5">
        <v>170</v>
      </c>
      <c r="D64" s="5">
        <v>50</v>
      </c>
    </row>
    <row r="65" spans="1:4" x14ac:dyDescent="0.2">
      <c r="A65" s="5" t="s">
        <v>2663</v>
      </c>
      <c r="B65" s="3">
        <v>160</v>
      </c>
      <c r="C65" s="5">
        <v>170</v>
      </c>
      <c r="D65" s="5">
        <v>50</v>
      </c>
    </row>
    <row r="66" spans="1:4" x14ac:dyDescent="0.2">
      <c r="A66" s="5" t="s">
        <v>2664</v>
      </c>
      <c r="B66" s="3">
        <v>170</v>
      </c>
      <c r="C66" s="5">
        <v>170</v>
      </c>
      <c r="D66" s="5">
        <v>50</v>
      </c>
    </row>
    <row r="67" spans="1:4" x14ac:dyDescent="0.2">
      <c r="A67" s="5" t="s">
        <v>2665</v>
      </c>
      <c r="B67" s="3">
        <v>180</v>
      </c>
      <c r="C67" s="5">
        <v>170</v>
      </c>
      <c r="D67" s="5">
        <v>50</v>
      </c>
    </row>
    <row r="68" spans="1:4" x14ac:dyDescent="0.2">
      <c r="A68" s="5" t="s">
        <v>2666</v>
      </c>
      <c r="B68" s="3">
        <v>190</v>
      </c>
      <c r="C68" s="5">
        <v>170</v>
      </c>
      <c r="D68" s="5">
        <v>50</v>
      </c>
    </row>
    <row r="69" spans="1:4" x14ac:dyDescent="0.2">
      <c r="A69" s="5" t="s">
        <v>2667</v>
      </c>
      <c r="B69" s="3">
        <v>200</v>
      </c>
      <c r="C69" s="5">
        <v>170</v>
      </c>
      <c r="D69" s="5">
        <v>50</v>
      </c>
    </row>
    <row r="70" spans="1:4" x14ac:dyDescent="0.2">
      <c r="A70" s="5" t="s">
        <v>2668</v>
      </c>
      <c r="B70" s="3">
        <v>210</v>
      </c>
      <c r="C70" s="5">
        <v>170</v>
      </c>
      <c r="D70" s="5">
        <v>50</v>
      </c>
    </row>
    <row r="71" spans="1:4" x14ac:dyDescent="0.2">
      <c r="A71" s="5" t="s">
        <v>2669</v>
      </c>
      <c r="B71" s="3">
        <v>220</v>
      </c>
      <c r="C71" s="5">
        <v>170</v>
      </c>
      <c r="D71" s="5">
        <v>50</v>
      </c>
    </row>
    <row r="72" spans="1:4" x14ac:dyDescent="0.2">
      <c r="A72" s="5" t="s">
        <v>2670</v>
      </c>
      <c r="B72" s="3">
        <v>90</v>
      </c>
      <c r="C72" s="5">
        <v>170</v>
      </c>
      <c r="D72" s="5">
        <v>60</v>
      </c>
    </row>
    <row r="73" spans="1:4" x14ac:dyDescent="0.2">
      <c r="A73" s="5" t="s">
        <v>2671</v>
      </c>
      <c r="B73" s="3">
        <v>100</v>
      </c>
      <c r="C73" s="5">
        <v>170</v>
      </c>
      <c r="D73" s="5">
        <v>60</v>
      </c>
    </row>
    <row r="74" spans="1:4" x14ac:dyDescent="0.2">
      <c r="A74" s="5" t="s">
        <v>2672</v>
      </c>
      <c r="B74" s="3">
        <v>110</v>
      </c>
      <c r="C74" s="5">
        <v>170</v>
      </c>
      <c r="D74" s="5">
        <v>60</v>
      </c>
    </row>
    <row r="75" spans="1:4" x14ac:dyDescent="0.2">
      <c r="A75" s="5" t="s">
        <v>2673</v>
      </c>
      <c r="B75" s="3">
        <v>120</v>
      </c>
      <c r="C75" s="5">
        <v>170</v>
      </c>
      <c r="D75" s="5">
        <v>60</v>
      </c>
    </row>
    <row r="76" spans="1:4" x14ac:dyDescent="0.2">
      <c r="A76" s="5" t="s">
        <v>2674</v>
      </c>
      <c r="B76" s="3">
        <v>130</v>
      </c>
      <c r="C76" s="5">
        <v>170</v>
      </c>
      <c r="D76" s="5">
        <v>60</v>
      </c>
    </row>
    <row r="77" spans="1:4" x14ac:dyDescent="0.2">
      <c r="A77" s="5" t="s">
        <v>2675</v>
      </c>
      <c r="B77" s="3">
        <v>140</v>
      </c>
      <c r="C77" s="5">
        <v>170</v>
      </c>
      <c r="D77" s="5">
        <v>60</v>
      </c>
    </row>
    <row r="78" spans="1:4" x14ac:dyDescent="0.2">
      <c r="A78" s="5" t="s">
        <v>2676</v>
      </c>
      <c r="B78" s="3">
        <v>150</v>
      </c>
      <c r="C78" s="5">
        <v>170</v>
      </c>
      <c r="D78" s="5">
        <v>60</v>
      </c>
    </row>
    <row r="79" spans="1:4" x14ac:dyDescent="0.2">
      <c r="A79" s="5" t="s">
        <v>2677</v>
      </c>
      <c r="B79" s="3">
        <v>160</v>
      </c>
      <c r="C79" s="5">
        <v>170</v>
      </c>
      <c r="D79" s="5">
        <v>60</v>
      </c>
    </row>
    <row r="80" spans="1:4" x14ac:dyDescent="0.2">
      <c r="A80" s="5" t="s">
        <v>2678</v>
      </c>
      <c r="B80" s="3">
        <v>170</v>
      </c>
      <c r="C80" s="5">
        <v>170</v>
      </c>
      <c r="D80" s="5">
        <v>60</v>
      </c>
    </row>
    <row r="81" spans="1:4" x14ac:dyDescent="0.2">
      <c r="A81" s="5" t="s">
        <v>2679</v>
      </c>
      <c r="B81" s="3">
        <v>180</v>
      </c>
      <c r="C81" s="5">
        <v>170</v>
      </c>
      <c r="D81" s="5">
        <v>60</v>
      </c>
    </row>
    <row r="82" spans="1:4" x14ac:dyDescent="0.2">
      <c r="A82" s="5" t="s">
        <v>2680</v>
      </c>
      <c r="B82" s="3">
        <v>190</v>
      </c>
      <c r="C82" s="5">
        <v>170</v>
      </c>
      <c r="D82" s="5">
        <v>60</v>
      </c>
    </row>
    <row r="83" spans="1:4" x14ac:dyDescent="0.2">
      <c r="A83" s="5" t="s">
        <v>2681</v>
      </c>
      <c r="B83" s="3">
        <v>200</v>
      </c>
      <c r="C83" s="5">
        <v>170</v>
      </c>
      <c r="D83" s="5">
        <v>60</v>
      </c>
    </row>
    <row r="84" spans="1:4" x14ac:dyDescent="0.2">
      <c r="A84" s="5" t="s">
        <v>2682</v>
      </c>
      <c r="B84" s="3">
        <v>210</v>
      </c>
      <c r="C84" s="5">
        <v>170</v>
      </c>
      <c r="D84" s="5">
        <v>60</v>
      </c>
    </row>
    <row r="85" spans="1:4" x14ac:dyDescent="0.2">
      <c r="A85" s="5" t="s">
        <v>2683</v>
      </c>
      <c r="B85" s="3">
        <v>220</v>
      </c>
      <c r="C85" s="5">
        <v>170</v>
      </c>
      <c r="D85" s="5">
        <v>60</v>
      </c>
    </row>
    <row r="86" spans="1:4" x14ac:dyDescent="0.2">
      <c r="A86" s="5" t="s">
        <v>2684</v>
      </c>
      <c r="B86" s="3">
        <v>90</v>
      </c>
      <c r="C86" s="5">
        <v>180</v>
      </c>
      <c r="D86" s="5">
        <v>40</v>
      </c>
    </row>
    <row r="87" spans="1:4" x14ac:dyDescent="0.2">
      <c r="A87" s="5" t="s">
        <v>2685</v>
      </c>
      <c r="B87" s="3">
        <v>100</v>
      </c>
      <c r="C87" s="5">
        <v>180</v>
      </c>
      <c r="D87" s="5">
        <v>40</v>
      </c>
    </row>
    <row r="88" spans="1:4" x14ac:dyDescent="0.2">
      <c r="A88" s="5" t="s">
        <v>2686</v>
      </c>
      <c r="B88" s="3">
        <v>110</v>
      </c>
      <c r="C88" s="5">
        <v>180</v>
      </c>
      <c r="D88" s="5">
        <v>40</v>
      </c>
    </row>
    <row r="89" spans="1:4" x14ac:dyDescent="0.2">
      <c r="A89" s="5" t="s">
        <v>2687</v>
      </c>
      <c r="B89" s="3">
        <v>120</v>
      </c>
      <c r="C89" s="5">
        <v>180</v>
      </c>
      <c r="D89" s="5">
        <v>40</v>
      </c>
    </row>
    <row r="90" spans="1:4" x14ac:dyDescent="0.2">
      <c r="A90" s="5" t="s">
        <v>2688</v>
      </c>
      <c r="B90" s="3">
        <v>130</v>
      </c>
      <c r="C90" s="5">
        <v>180</v>
      </c>
      <c r="D90" s="5">
        <v>40</v>
      </c>
    </row>
    <row r="91" spans="1:4" x14ac:dyDescent="0.2">
      <c r="A91" s="5" t="s">
        <v>2689</v>
      </c>
      <c r="B91" s="3">
        <v>140</v>
      </c>
      <c r="C91" s="5">
        <v>180</v>
      </c>
      <c r="D91" s="5">
        <v>40</v>
      </c>
    </row>
    <row r="92" spans="1:4" x14ac:dyDescent="0.2">
      <c r="A92" s="5" t="s">
        <v>2690</v>
      </c>
      <c r="B92" s="3">
        <v>150</v>
      </c>
      <c r="C92" s="5">
        <v>180</v>
      </c>
      <c r="D92" s="5">
        <v>40</v>
      </c>
    </row>
    <row r="93" spans="1:4" x14ac:dyDescent="0.2">
      <c r="A93" s="5" t="s">
        <v>2691</v>
      </c>
      <c r="B93" s="3">
        <v>160</v>
      </c>
      <c r="C93" s="5">
        <v>180</v>
      </c>
      <c r="D93" s="5">
        <v>40</v>
      </c>
    </row>
    <row r="94" spans="1:4" x14ac:dyDescent="0.2">
      <c r="A94" s="5" t="s">
        <v>2692</v>
      </c>
      <c r="B94" s="3">
        <v>170</v>
      </c>
      <c r="C94" s="5">
        <v>180</v>
      </c>
      <c r="D94" s="5">
        <v>40</v>
      </c>
    </row>
    <row r="95" spans="1:4" x14ac:dyDescent="0.2">
      <c r="A95" s="5" t="s">
        <v>2693</v>
      </c>
      <c r="B95" s="3">
        <v>180</v>
      </c>
      <c r="C95" s="5">
        <v>180</v>
      </c>
      <c r="D95" s="5">
        <v>40</v>
      </c>
    </row>
    <row r="96" spans="1:4" x14ac:dyDescent="0.2">
      <c r="A96" s="5" t="s">
        <v>2694</v>
      </c>
      <c r="B96" s="3">
        <v>190</v>
      </c>
      <c r="C96" s="5">
        <v>180</v>
      </c>
      <c r="D96" s="5">
        <v>40</v>
      </c>
    </row>
    <row r="97" spans="1:4" x14ac:dyDescent="0.2">
      <c r="A97" s="5" t="s">
        <v>2695</v>
      </c>
      <c r="B97" s="3">
        <v>200</v>
      </c>
      <c r="C97" s="5">
        <v>180</v>
      </c>
      <c r="D97" s="5">
        <v>40</v>
      </c>
    </row>
    <row r="98" spans="1:4" x14ac:dyDescent="0.2">
      <c r="A98" s="5" t="s">
        <v>2696</v>
      </c>
      <c r="B98" s="3">
        <v>210</v>
      </c>
      <c r="C98" s="5">
        <v>180</v>
      </c>
      <c r="D98" s="5">
        <v>40</v>
      </c>
    </row>
    <row r="99" spans="1:4" x14ac:dyDescent="0.2">
      <c r="A99" s="5" t="s">
        <v>2697</v>
      </c>
      <c r="B99" s="3">
        <v>220</v>
      </c>
      <c r="C99" s="5">
        <v>180</v>
      </c>
      <c r="D99" s="5">
        <v>40</v>
      </c>
    </row>
    <row r="100" spans="1:4" x14ac:dyDescent="0.2">
      <c r="A100" s="5" t="s">
        <v>2698</v>
      </c>
      <c r="B100" s="3">
        <v>90</v>
      </c>
      <c r="C100" s="5">
        <v>180</v>
      </c>
      <c r="D100" s="5">
        <v>50</v>
      </c>
    </row>
    <row r="101" spans="1:4" x14ac:dyDescent="0.2">
      <c r="A101" s="5" t="s">
        <v>2699</v>
      </c>
      <c r="B101" s="3">
        <v>100</v>
      </c>
      <c r="C101" s="5">
        <v>180</v>
      </c>
      <c r="D101" s="5">
        <v>50</v>
      </c>
    </row>
    <row r="102" spans="1:4" x14ac:dyDescent="0.2">
      <c r="A102" s="5" t="s">
        <v>2700</v>
      </c>
      <c r="B102" s="3">
        <v>110</v>
      </c>
      <c r="C102" s="5">
        <v>180</v>
      </c>
      <c r="D102" s="5">
        <v>50</v>
      </c>
    </row>
    <row r="103" spans="1:4" x14ac:dyDescent="0.2">
      <c r="A103" s="5" t="s">
        <v>2701</v>
      </c>
      <c r="B103" s="3">
        <v>120</v>
      </c>
      <c r="C103" s="5">
        <v>180</v>
      </c>
      <c r="D103" s="5">
        <v>50</v>
      </c>
    </row>
    <row r="104" spans="1:4" x14ac:dyDescent="0.2">
      <c r="A104" s="5" t="s">
        <v>2702</v>
      </c>
      <c r="B104" s="3">
        <v>130</v>
      </c>
      <c r="C104" s="5">
        <v>180</v>
      </c>
      <c r="D104" s="5">
        <v>50</v>
      </c>
    </row>
    <row r="105" spans="1:4" x14ac:dyDescent="0.2">
      <c r="A105" s="5" t="s">
        <v>2703</v>
      </c>
      <c r="B105" s="3">
        <v>140</v>
      </c>
      <c r="C105" s="5">
        <v>180</v>
      </c>
      <c r="D105" s="5">
        <v>50</v>
      </c>
    </row>
    <row r="106" spans="1:4" x14ac:dyDescent="0.2">
      <c r="A106" s="5" t="s">
        <v>2704</v>
      </c>
      <c r="B106" s="3">
        <v>150</v>
      </c>
      <c r="C106" s="5">
        <v>180</v>
      </c>
      <c r="D106" s="5">
        <v>50</v>
      </c>
    </row>
    <row r="107" spans="1:4" x14ac:dyDescent="0.2">
      <c r="A107" s="5" t="s">
        <v>2705</v>
      </c>
      <c r="B107" s="3">
        <v>160</v>
      </c>
      <c r="C107" s="5">
        <v>180</v>
      </c>
      <c r="D107" s="5">
        <v>50</v>
      </c>
    </row>
    <row r="108" spans="1:4" x14ac:dyDescent="0.2">
      <c r="A108" s="5" t="s">
        <v>2706</v>
      </c>
      <c r="B108" s="3">
        <v>170</v>
      </c>
      <c r="C108" s="5">
        <v>180</v>
      </c>
      <c r="D108" s="5">
        <v>50</v>
      </c>
    </row>
    <row r="109" spans="1:4" x14ac:dyDescent="0.2">
      <c r="A109" s="5" t="s">
        <v>2707</v>
      </c>
      <c r="B109" s="3">
        <v>180</v>
      </c>
      <c r="C109" s="5">
        <v>180</v>
      </c>
      <c r="D109" s="5">
        <v>50</v>
      </c>
    </row>
    <row r="110" spans="1:4" x14ac:dyDescent="0.2">
      <c r="A110" s="5" t="s">
        <v>2708</v>
      </c>
      <c r="B110" s="3">
        <v>190</v>
      </c>
      <c r="C110" s="5">
        <v>180</v>
      </c>
      <c r="D110" s="5">
        <v>50</v>
      </c>
    </row>
    <row r="111" spans="1:4" x14ac:dyDescent="0.2">
      <c r="A111" s="5" t="s">
        <v>2709</v>
      </c>
      <c r="B111" s="3">
        <v>200</v>
      </c>
      <c r="C111" s="5">
        <v>180</v>
      </c>
      <c r="D111" s="5">
        <v>50</v>
      </c>
    </row>
    <row r="112" spans="1:4" x14ac:dyDescent="0.2">
      <c r="A112" s="5" t="s">
        <v>2710</v>
      </c>
      <c r="B112" s="3">
        <v>210</v>
      </c>
      <c r="C112" s="5">
        <v>180</v>
      </c>
      <c r="D112" s="5">
        <v>50</v>
      </c>
    </row>
    <row r="113" spans="1:4" x14ac:dyDescent="0.2">
      <c r="A113" s="5" t="s">
        <v>2711</v>
      </c>
      <c r="B113" s="3">
        <v>220</v>
      </c>
      <c r="C113" s="5">
        <v>180</v>
      </c>
      <c r="D113" s="5">
        <v>50</v>
      </c>
    </row>
    <row r="114" spans="1:4" x14ac:dyDescent="0.2">
      <c r="A114" s="5" t="s">
        <v>2712</v>
      </c>
      <c r="B114" s="3">
        <v>90</v>
      </c>
      <c r="C114" s="5">
        <v>180</v>
      </c>
      <c r="D114" s="5">
        <v>60</v>
      </c>
    </row>
    <row r="115" spans="1:4" x14ac:dyDescent="0.2">
      <c r="A115" s="5" t="s">
        <v>2713</v>
      </c>
      <c r="B115" s="3">
        <v>100</v>
      </c>
      <c r="C115" s="5">
        <v>180</v>
      </c>
      <c r="D115" s="5">
        <v>60</v>
      </c>
    </row>
    <row r="116" spans="1:4" x14ac:dyDescent="0.2">
      <c r="A116" s="5" t="s">
        <v>2714</v>
      </c>
      <c r="B116" s="3">
        <v>110</v>
      </c>
      <c r="C116" s="5">
        <v>180</v>
      </c>
      <c r="D116" s="5">
        <v>60</v>
      </c>
    </row>
    <row r="117" spans="1:4" x14ac:dyDescent="0.2">
      <c r="A117" s="5" t="s">
        <v>2715</v>
      </c>
      <c r="B117" s="3">
        <v>120</v>
      </c>
      <c r="C117" s="5">
        <v>180</v>
      </c>
      <c r="D117" s="5">
        <v>60</v>
      </c>
    </row>
    <row r="118" spans="1:4" x14ac:dyDescent="0.2">
      <c r="A118" s="5" t="s">
        <v>2716</v>
      </c>
      <c r="B118" s="3">
        <v>130</v>
      </c>
      <c r="C118" s="5">
        <v>180</v>
      </c>
      <c r="D118" s="5">
        <v>60</v>
      </c>
    </row>
    <row r="119" spans="1:4" x14ac:dyDescent="0.2">
      <c r="A119" s="5" t="s">
        <v>2717</v>
      </c>
      <c r="B119" s="3">
        <v>140</v>
      </c>
      <c r="C119" s="5">
        <v>180</v>
      </c>
      <c r="D119" s="5">
        <v>60</v>
      </c>
    </row>
    <row r="120" spans="1:4" x14ac:dyDescent="0.2">
      <c r="A120" s="5" t="s">
        <v>2718</v>
      </c>
      <c r="B120" s="3">
        <v>150</v>
      </c>
      <c r="C120" s="5">
        <v>180</v>
      </c>
      <c r="D120" s="5">
        <v>60</v>
      </c>
    </row>
    <row r="121" spans="1:4" x14ac:dyDescent="0.2">
      <c r="A121" s="5" t="s">
        <v>2719</v>
      </c>
      <c r="B121" s="3">
        <v>160</v>
      </c>
      <c r="C121" s="5">
        <v>180</v>
      </c>
      <c r="D121" s="5">
        <v>60</v>
      </c>
    </row>
    <row r="122" spans="1:4" x14ac:dyDescent="0.2">
      <c r="A122" s="5" t="s">
        <v>2720</v>
      </c>
      <c r="B122" s="3">
        <v>170</v>
      </c>
      <c r="C122" s="5">
        <v>180</v>
      </c>
      <c r="D122" s="5">
        <v>60</v>
      </c>
    </row>
    <row r="123" spans="1:4" x14ac:dyDescent="0.2">
      <c r="A123" s="5" t="s">
        <v>2721</v>
      </c>
      <c r="B123" s="3">
        <v>180</v>
      </c>
      <c r="C123" s="5">
        <v>180</v>
      </c>
      <c r="D123" s="5">
        <v>60</v>
      </c>
    </row>
    <row r="124" spans="1:4" x14ac:dyDescent="0.2">
      <c r="A124" s="5" t="s">
        <v>2722</v>
      </c>
      <c r="B124" s="3">
        <v>190</v>
      </c>
      <c r="C124" s="5">
        <v>180</v>
      </c>
      <c r="D124" s="5">
        <v>60</v>
      </c>
    </row>
    <row r="125" spans="1:4" x14ac:dyDescent="0.2">
      <c r="A125" s="5" t="s">
        <v>2723</v>
      </c>
      <c r="B125" s="3">
        <v>200</v>
      </c>
      <c r="C125" s="5">
        <v>180</v>
      </c>
      <c r="D125" s="5">
        <v>60</v>
      </c>
    </row>
    <row r="126" spans="1:4" x14ac:dyDescent="0.2">
      <c r="A126" s="5" t="s">
        <v>2724</v>
      </c>
      <c r="B126" s="3">
        <v>210</v>
      </c>
      <c r="C126" s="5">
        <v>180</v>
      </c>
      <c r="D126" s="5">
        <v>60</v>
      </c>
    </row>
    <row r="127" spans="1:4" x14ac:dyDescent="0.2">
      <c r="A127" s="5" t="s">
        <v>2725</v>
      </c>
      <c r="B127" s="3">
        <v>220</v>
      </c>
      <c r="C127" s="5">
        <v>180</v>
      </c>
      <c r="D127" s="5">
        <v>60</v>
      </c>
    </row>
    <row r="128" spans="1:4" x14ac:dyDescent="0.2">
      <c r="A128" s="5" t="s">
        <v>2726</v>
      </c>
      <c r="B128" s="3">
        <v>90</v>
      </c>
      <c r="C128" s="5">
        <v>190</v>
      </c>
      <c r="D128" s="5">
        <v>40</v>
      </c>
    </row>
    <row r="129" spans="1:4" x14ac:dyDescent="0.2">
      <c r="A129" s="5" t="s">
        <v>2727</v>
      </c>
      <c r="B129" s="3">
        <v>100</v>
      </c>
      <c r="C129" s="5">
        <v>190</v>
      </c>
      <c r="D129" s="5">
        <v>40</v>
      </c>
    </row>
    <row r="130" spans="1:4" x14ac:dyDescent="0.2">
      <c r="A130" s="5" t="s">
        <v>2728</v>
      </c>
      <c r="B130" s="3">
        <v>110</v>
      </c>
      <c r="C130" s="5">
        <v>190</v>
      </c>
      <c r="D130" s="5">
        <v>40</v>
      </c>
    </row>
    <row r="131" spans="1:4" x14ac:dyDescent="0.2">
      <c r="A131" s="5" t="s">
        <v>2729</v>
      </c>
      <c r="B131" s="3">
        <v>120</v>
      </c>
      <c r="C131" s="5">
        <v>190</v>
      </c>
      <c r="D131" s="5">
        <v>40</v>
      </c>
    </row>
    <row r="132" spans="1:4" x14ac:dyDescent="0.2">
      <c r="A132" s="5" t="s">
        <v>2730</v>
      </c>
      <c r="B132" s="3">
        <v>130</v>
      </c>
      <c r="C132" s="5">
        <v>190</v>
      </c>
      <c r="D132" s="5">
        <v>40</v>
      </c>
    </row>
    <row r="133" spans="1:4" x14ac:dyDescent="0.2">
      <c r="A133" s="5" t="s">
        <v>2731</v>
      </c>
      <c r="B133" s="3">
        <v>140</v>
      </c>
      <c r="C133" s="5">
        <v>190</v>
      </c>
      <c r="D133" s="5">
        <v>40</v>
      </c>
    </row>
    <row r="134" spans="1:4" x14ac:dyDescent="0.2">
      <c r="A134" s="5" t="s">
        <v>2732</v>
      </c>
      <c r="B134" s="3">
        <v>150</v>
      </c>
      <c r="C134" s="5">
        <v>190</v>
      </c>
      <c r="D134" s="5">
        <v>40</v>
      </c>
    </row>
    <row r="135" spans="1:4" x14ac:dyDescent="0.2">
      <c r="A135" s="5" t="s">
        <v>2733</v>
      </c>
      <c r="B135" s="3">
        <v>160</v>
      </c>
      <c r="C135" s="5">
        <v>190</v>
      </c>
      <c r="D135" s="5">
        <v>40</v>
      </c>
    </row>
    <row r="136" spans="1:4" x14ac:dyDescent="0.2">
      <c r="A136" s="5" t="s">
        <v>2734</v>
      </c>
      <c r="B136" s="3">
        <v>170</v>
      </c>
      <c r="C136" s="5">
        <v>190</v>
      </c>
      <c r="D136" s="5">
        <v>40</v>
      </c>
    </row>
    <row r="137" spans="1:4" x14ac:dyDescent="0.2">
      <c r="A137" s="5" t="s">
        <v>2735</v>
      </c>
      <c r="B137" s="3">
        <v>180</v>
      </c>
      <c r="C137" s="5">
        <v>190</v>
      </c>
      <c r="D137" s="5">
        <v>40</v>
      </c>
    </row>
    <row r="138" spans="1:4" x14ac:dyDescent="0.2">
      <c r="A138" s="5" t="s">
        <v>2736</v>
      </c>
      <c r="B138" s="3">
        <v>190</v>
      </c>
      <c r="C138" s="5">
        <v>190</v>
      </c>
      <c r="D138" s="5">
        <v>40</v>
      </c>
    </row>
    <row r="139" spans="1:4" x14ac:dyDescent="0.2">
      <c r="A139" s="5" t="s">
        <v>2737</v>
      </c>
      <c r="B139" s="3">
        <v>200</v>
      </c>
      <c r="C139" s="5">
        <v>190</v>
      </c>
      <c r="D139" s="5">
        <v>40</v>
      </c>
    </row>
    <row r="140" spans="1:4" x14ac:dyDescent="0.2">
      <c r="A140" s="5" t="s">
        <v>2738</v>
      </c>
      <c r="B140" s="3">
        <v>210</v>
      </c>
      <c r="C140" s="5">
        <v>190</v>
      </c>
      <c r="D140" s="5">
        <v>40</v>
      </c>
    </row>
    <row r="141" spans="1:4" x14ac:dyDescent="0.2">
      <c r="A141" s="5" t="s">
        <v>2739</v>
      </c>
      <c r="B141" s="3">
        <v>220</v>
      </c>
      <c r="C141" s="5">
        <v>190</v>
      </c>
      <c r="D141" s="5">
        <v>40</v>
      </c>
    </row>
    <row r="142" spans="1:4" x14ac:dyDescent="0.2">
      <c r="A142" s="5" t="s">
        <v>2740</v>
      </c>
      <c r="B142" s="3">
        <v>90</v>
      </c>
      <c r="C142" s="5">
        <v>190</v>
      </c>
      <c r="D142" s="5">
        <v>50</v>
      </c>
    </row>
    <row r="143" spans="1:4" x14ac:dyDescent="0.2">
      <c r="A143" s="5" t="s">
        <v>2741</v>
      </c>
      <c r="B143" s="3">
        <v>100</v>
      </c>
      <c r="C143" s="5">
        <v>190</v>
      </c>
      <c r="D143" s="5">
        <v>50</v>
      </c>
    </row>
    <row r="144" spans="1:4" x14ac:dyDescent="0.2">
      <c r="A144" s="5" t="s">
        <v>2742</v>
      </c>
      <c r="B144" s="3">
        <v>110</v>
      </c>
      <c r="C144" s="5">
        <v>190</v>
      </c>
      <c r="D144" s="5">
        <v>50</v>
      </c>
    </row>
    <row r="145" spans="1:4" x14ac:dyDescent="0.2">
      <c r="A145" s="5" t="s">
        <v>2743</v>
      </c>
      <c r="B145" s="3">
        <v>120</v>
      </c>
      <c r="C145" s="5">
        <v>190</v>
      </c>
      <c r="D145" s="5">
        <v>50</v>
      </c>
    </row>
    <row r="146" spans="1:4" x14ac:dyDescent="0.2">
      <c r="A146" s="5" t="s">
        <v>2744</v>
      </c>
      <c r="B146" s="3">
        <v>130</v>
      </c>
      <c r="C146" s="5">
        <v>190</v>
      </c>
      <c r="D146" s="5">
        <v>50</v>
      </c>
    </row>
    <row r="147" spans="1:4" x14ac:dyDescent="0.2">
      <c r="A147" s="5" t="s">
        <v>2745</v>
      </c>
      <c r="B147" s="3">
        <v>140</v>
      </c>
      <c r="C147" s="5">
        <v>190</v>
      </c>
      <c r="D147" s="5">
        <v>50</v>
      </c>
    </row>
    <row r="148" spans="1:4" x14ac:dyDescent="0.2">
      <c r="A148" s="5" t="s">
        <v>2746</v>
      </c>
      <c r="B148" s="3">
        <v>150</v>
      </c>
      <c r="C148" s="5">
        <v>190</v>
      </c>
      <c r="D148" s="5">
        <v>50</v>
      </c>
    </row>
    <row r="149" spans="1:4" x14ac:dyDescent="0.2">
      <c r="A149" s="5" t="s">
        <v>2747</v>
      </c>
      <c r="B149" s="3">
        <v>160</v>
      </c>
      <c r="C149" s="5">
        <v>190</v>
      </c>
      <c r="D149" s="5">
        <v>50</v>
      </c>
    </row>
    <row r="150" spans="1:4" x14ac:dyDescent="0.2">
      <c r="A150" s="5" t="s">
        <v>2748</v>
      </c>
      <c r="B150" s="3">
        <v>170</v>
      </c>
      <c r="C150" s="5">
        <v>190</v>
      </c>
      <c r="D150" s="5">
        <v>50</v>
      </c>
    </row>
    <row r="151" spans="1:4" x14ac:dyDescent="0.2">
      <c r="A151" s="5" t="s">
        <v>2749</v>
      </c>
      <c r="B151" s="3">
        <v>180</v>
      </c>
      <c r="C151" s="5">
        <v>190</v>
      </c>
      <c r="D151" s="5">
        <v>50</v>
      </c>
    </row>
    <row r="152" spans="1:4" x14ac:dyDescent="0.2">
      <c r="A152" s="5" t="s">
        <v>2750</v>
      </c>
      <c r="B152" s="3">
        <v>190</v>
      </c>
      <c r="C152" s="5">
        <v>190</v>
      </c>
      <c r="D152" s="5">
        <v>50</v>
      </c>
    </row>
    <row r="153" spans="1:4" x14ac:dyDescent="0.2">
      <c r="A153" s="5" t="s">
        <v>2751</v>
      </c>
      <c r="B153" s="3">
        <v>200</v>
      </c>
      <c r="C153" s="5">
        <v>190</v>
      </c>
      <c r="D153" s="5">
        <v>50</v>
      </c>
    </row>
    <row r="154" spans="1:4" x14ac:dyDescent="0.2">
      <c r="A154" s="5" t="s">
        <v>2752</v>
      </c>
      <c r="B154" s="3">
        <v>210</v>
      </c>
      <c r="C154" s="5">
        <v>190</v>
      </c>
      <c r="D154" s="5">
        <v>50</v>
      </c>
    </row>
    <row r="155" spans="1:4" x14ac:dyDescent="0.2">
      <c r="A155" s="5" t="s">
        <v>2753</v>
      </c>
      <c r="B155" s="3">
        <v>220</v>
      </c>
      <c r="C155" s="5">
        <v>190</v>
      </c>
      <c r="D155" s="5">
        <v>50</v>
      </c>
    </row>
    <row r="156" spans="1:4" x14ac:dyDescent="0.2">
      <c r="A156" s="5" t="s">
        <v>2754</v>
      </c>
      <c r="B156" s="3">
        <v>90</v>
      </c>
      <c r="C156" s="5">
        <v>190</v>
      </c>
      <c r="D156" s="5">
        <v>60</v>
      </c>
    </row>
    <row r="157" spans="1:4" x14ac:dyDescent="0.2">
      <c r="A157" s="5" t="s">
        <v>2755</v>
      </c>
      <c r="B157" s="3">
        <v>100</v>
      </c>
      <c r="C157" s="5">
        <v>190</v>
      </c>
      <c r="D157" s="5">
        <v>60</v>
      </c>
    </row>
    <row r="158" spans="1:4" x14ac:dyDescent="0.2">
      <c r="A158" s="5" t="s">
        <v>2756</v>
      </c>
      <c r="B158" s="3">
        <v>110</v>
      </c>
      <c r="C158" s="5">
        <v>190</v>
      </c>
      <c r="D158" s="5">
        <v>60</v>
      </c>
    </row>
    <row r="159" spans="1:4" x14ac:dyDescent="0.2">
      <c r="A159" s="5" t="s">
        <v>2757</v>
      </c>
      <c r="B159" s="3">
        <v>120</v>
      </c>
      <c r="C159" s="5">
        <v>190</v>
      </c>
      <c r="D159" s="5">
        <v>60</v>
      </c>
    </row>
    <row r="160" spans="1:4" x14ac:dyDescent="0.2">
      <c r="A160" s="5" t="s">
        <v>2758</v>
      </c>
      <c r="B160" s="3">
        <v>130</v>
      </c>
      <c r="C160" s="5">
        <v>190</v>
      </c>
      <c r="D160" s="5">
        <v>60</v>
      </c>
    </row>
    <row r="161" spans="1:4" x14ac:dyDescent="0.2">
      <c r="A161" s="5" t="s">
        <v>2759</v>
      </c>
      <c r="B161" s="3">
        <v>140</v>
      </c>
      <c r="C161" s="5">
        <v>190</v>
      </c>
      <c r="D161" s="5">
        <v>60</v>
      </c>
    </row>
    <row r="162" spans="1:4" x14ac:dyDescent="0.2">
      <c r="A162" s="5" t="s">
        <v>2760</v>
      </c>
      <c r="B162" s="3">
        <v>150</v>
      </c>
      <c r="C162" s="5">
        <v>190</v>
      </c>
      <c r="D162" s="5">
        <v>60</v>
      </c>
    </row>
    <row r="163" spans="1:4" x14ac:dyDescent="0.2">
      <c r="A163" s="5" t="s">
        <v>2761</v>
      </c>
      <c r="B163" s="3">
        <v>160</v>
      </c>
      <c r="C163" s="5">
        <v>190</v>
      </c>
      <c r="D163" s="5">
        <v>60</v>
      </c>
    </row>
    <row r="164" spans="1:4" x14ac:dyDescent="0.2">
      <c r="A164" s="5" t="s">
        <v>2762</v>
      </c>
      <c r="B164" s="3">
        <v>170</v>
      </c>
      <c r="C164" s="5">
        <v>190</v>
      </c>
      <c r="D164" s="5">
        <v>60</v>
      </c>
    </row>
    <row r="165" spans="1:4" x14ac:dyDescent="0.2">
      <c r="A165" s="5" t="s">
        <v>2763</v>
      </c>
      <c r="B165" s="3">
        <v>180</v>
      </c>
      <c r="C165" s="5">
        <v>190</v>
      </c>
      <c r="D165" s="5">
        <v>60</v>
      </c>
    </row>
    <row r="166" spans="1:4" x14ac:dyDescent="0.2">
      <c r="A166" s="5" t="s">
        <v>2764</v>
      </c>
      <c r="B166" s="3">
        <v>190</v>
      </c>
      <c r="C166" s="5">
        <v>190</v>
      </c>
      <c r="D166" s="5">
        <v>60</v>
      </c>
    </row>
    <row r="167" spans="1:4" x14ac:dyDescent="0.2">
      <c r="A167" s="5" t="s">
        <v>2765</v>
      </c>
      <c r="B167" s="3">
        <v>200</v>
      </c>
      <c r="C167" s="5">
        <v>190</v>
      </c>
      <c r="D167" s="5">
        <v>60</v>
      </c>
    </row>
    <row r="168" spans="1:4" x14ac:dyDescent="0.2">
      <c r="A168" s="5" t="s">
        <v>2766</v>
      </c>
      <c r="B168" s="3">
        <v>210</v>
      </c>
      <c r="C168" s="5">
        <v>190</v>
      </c>
      <c r="D168" s="5">
        <v>60</v>
      </c>
    </row>
    <row r="169" spans="1:4" x14ac:dyDescent="0.2">
      <c r="A169" s="5" t="s">
        <v>2767</v>
      </c>
      <c r="B169" s="3">
        <v>220</v>
      </c>
      <c r="C169" s="5">
        <v>190</v>
      </c>
      <c r="D169" s="5">
        <v>60</v>
      </c>
    </row>
    <row r="170" spans="1:4" x14ac:dyDescent="0.2">
      <c r="A170" s="5" t="s">
        <v>2768</v>
      </c>
      <c r="B170" s="3">
        <v>90</v>
      </c>
      <c r="C170" s="5">
        <v>200</v>
      </c>
      <c r="D170" s="5">
        <v>40</v>
      </c>
    </row>
    <row r="171" spans="1:4" x14ac:dyDescent="0.2">
      <c r="A171" s="5" t="s">
        <v>2769</v>
      </c>
      <c r="B171" s="3">
        <v>100</v>
      </c>
      <c r="C171" s="5">
        <v>200</v>
      </c>
      <c r="D171" s="5">
        <v>40</v>
      </c>
    </row>
    <row r="172" spans="1:4" x14ac:dyDescent="0.2">
      <c r="A172" s="5" t="s">
        <v>2770</v>
      </c>
      <c r="B172" s="3">
        <v>110</v>
      </c>
      <c r="C172" s="5">
        <v>200</v>
      </c>
      <c r="D172" s="5">
        <v>40</v>
      </c>
    </row>
    <row r="173" spans="1:4" x14ac:dyDescent="0.2">
      <c r="A173" s="5" t="s">
        <v>2771</v>
      </c>
      <c r="B173" s="3">
        <v>120</v>
      </c>
      <c r="C173" s="5">
        <v>200</v>
      </c>
      <c r="D173" s="5">
        <v>40</v>
      </c>
    </row>
    <row r="174" spans="1:4" x14ac:dyDescent="0.2">
      <c r="A174" s="5" t="s">
        <v>2772</v>
      </c>
      <c r="B174" s="3">
        <v>130</v>
      </c>
      <c r="C174" s="5">
        <v>200</v>
      </c>
      <c r="D174" s="5">
        <v>40</v>
      </c>
    </row>
    <row r="175" spans="1:4" x14ac:dyDescent="0.2">
      <c r="A175" s="5" t="s">
        <v>2773</v>
      </c>
      <c r="B175" s="3">
        <v>140</v>
      </c>
      <c r="C175" s="5">
        <v>200</v>
      </c>
      <c r="D175" s="5">
        <v>40</v>
      </c>
    </row>
    <row r="176" spans="1:4" x14ac:dyDescent="0.2">
      <c r="A176" s="5" t="s">
        <v>2774</v>
      </c>
      <c r="B176" s="3">
        <v>150</v>
      </c>
      <c r="C176" s="5">
        <v>200</v>
      </c>
      <c r="D176" s="5">
        <v>40</v>
      </c>
    </row>
    <row r="177" spans="1:4" x14ac:dyDescent="0.2">
      <c r="A177" s="5" t="s">
        <v>2775</v>
      </c>
      <c r="B177" s="3">
        <v>160</v>
      </c>
      <c r="C177" s="5">
        <v>200</v>
      </c>
      <c r="D177" s="5">
        <v>40</v>
      </c>
    </row>
    <row r="178" spans="1:4" x14ac:dyDescent="0.2">
      <c r="A178" s="5" t="s">
        <v>2776</v>
      </c>
      <c r="B178" s="3">
        <v>170</v>
      </c>
      <c r="C178" s="5">
        <v>200</v>
      </c>
      <c r="D178" s="5">
        <v>40</v>
      </c>
    </row>
    <row r="179" spans="1:4" x14ac:dyDescent="0.2">
      <c r="A179" s="5" t="s">
        <v>2777</v>
      </c>
      <c r="B179" s="3">
        <v>180</v>
      </c>
      <c r="C179" s="5">
        <v>200</v>
      </c>
      <c r="D179" s="5">
        <v>40</v>
      </c>
    </row>
    <row r="180" spans="1:4" x14ac:dyDescent="0.2">
      <c r="A180" s="5" t="s">
        <v>2778</v>
      </c>
      <c r="B180" s="3">
        <v>190</v>
      </c>
      <c r="C180" s="5">
        <v>200</v>
      </c>
      <c r="D180" s="5">
        <v>40</v>
      </c>
    </row>
    <row r="181" spans="1:4" x14ac:dyDescent="0.2">
      <c r="A181" s="5" t="s">
        <v>2779</v>
      </c>
      <c r="B181" s="3">
        <v>200</v>
      </c>
      <c r="C181" s="5">
        <v>200</v>
      </c>
      <c r="D181" s="5">
        <v>40</v>
      </c>
    </row>
    <row r="182" spans="1:4" x14ac:dyDescent="0.2">
      <c r="A182" s="5" t="s">
        <v>2780</v>
      </c>
      <c r="B182" s="3">
        <v>210</v>
      </c>
      <c r="C182" s="5">
        <v>200</v>
      </c>
      <c r="D182" s="5">
        <v>40</v>
      </c>
    </row>
    <row r="183" spans="1:4" x14ac:dyDescent="0.2">
      <c r="A183" s="5" t="s">
        <v>2781</v>
      </c>
      <c r="B183" s="3">
        <v>220</v>
      </c>
      <c r="C183" s="5">
        <v>200</v>
      </c>
      <c r="D183" s="5">
        <v>40</v>
      </c>
    </row>
    <row r="184" spans="1:4" x14ac:dyDescent="0.2">
      <c r="A184" s="5" t="s">
        <v>2782</v>
      </c>
      <c r="B184" s="3">
        <v>90</v>
      </c>
      <c r="C184" s="5">
        <v>200</v>
      </c>
      <c r="D184" s="5">
        <v>50</v>
      </c>
    </row>
    <row r="185" spans="1:4" x14ac:dyDescent="0.2">
      <c r="A185" s="5" t="s">
        <v>2783</v>
      </c>
      <c r="B185" s="3">
        <v>100</v>
      </c>
      <c r="C185" s="5">
        <v>200</v>
      </c>
      <c r="D185" s="5">
        <v>50</v>
      </c>
    </row>
    <row r="186" spans="1:4" x14ac:dyDescent="0.2">
      <c r="A186" s="5" t="s">
        <v>2784</v>
      </c>
      <c r="B186" s="3">
        <v>110</v>
      </c>
      <c r="C186" s="5">
        <v>200</v>
      </c>
      <c r="D186" s="5">
        <v>50</v>
      </c>
    </row>
    <row r="187" spans="1:4" x14ac:dyDescent="0.2">
      <c r="A187" s="5" t="s">
        <v>2785</v>
      </c>
      <c r="B187" s="3">
        <v>120</v>
      </c>
      <c r="C187" s="5">
        <v>200</v>
      </c>
      <c r="D187" s="5">
        <v>50</v>
      </c>
    </row>
    <row r="188" spans="1:4" x14ac:dyDescent="0.2">
      <c r="A188" s="5" t="s">
        <v>2786</v>
      </c>
      <c r="B188" s="3">
        <v>130</v>
      </c>
      <c r="C188" s="5">
        <v>200</v>
      </c>
      <c r="D188" s="5">
        <v>50</v>
      </c>
    </row>
    <row r="189" spans="1:4" x14ac:dyDescent="0.2">
      <c r="A189" s="5" t="s">
        <v>2787</v>
      </c>
      <c r="B189" s="3">
        <v>140</v>
      </c>
      <c r="C189" s="5">
        <v>200</v>
      </c>
      <c r="D189" s="5">
        <v>50</v>
      </c>
    </row>
    <row r="190" spans="1:4" x14ac:dyDescent="0.2">
      <c r="A190" s="5" t="s">
        <v>2788</v>
      </c>
      <c r="B190" s="3">
        <v>150</v>
      </c>
      <c r="C190" s="5">
        <v>200</v>
      </c>
      <c r="D190" s="5">
        <v>50</v>
      </c>
    </row>
    <row r="191" spans="1:4" x14ac:dyDescent="0.2">
      <c r="A191" s="5" t="s">
        <v>2789</v>
      </c>
      <c r="B191" s="3">
        <v>160</v>
      </c>
      <c r="C191" s="5">
        <v>200</v>
      </c>
      <c r="D191" s="5">
        <v>50</v>
      </c>
    </row>
    <row r="192" spans="1:4" x14ac:dyDescent="0.2">
      <c r="A192" s="5" t="s">
        <v>2790</v>
      </c>
      <c r="B192" s="3">
        <v>170</v>
      </c>
      <c r="C192" s="5">
        <v>200</v>
      </c>
      <c r="D192" s="5">
        <v>50</v>
      </c>
    </row>
    <row r="193" spans="1:4" x14ac:dyDescent="0.2">
      <c r="A193" s="5" t="s">
        <v>2791</v>
      </c>
      <c r="B193" s="3">
        <v>180</v>
      </c>
      <c r="C193" s="5">
        <v>200</v>
      </c>
      <c r="D193" s="5">
        <v>50</v>
      </c>
    </row>
    <row r="194" spans="1:4" x14ac:dyDescent="0.2">
      <c r="A194" s="5" t="s">
        <v>2792</v>
      </c>
      <c r="B194" s="3">
        <v>190</v>
      </c>
      <c r="C194" s="5">
        <v>200</v>
      </c>
      <c r="D194" s="5">
        <v>50</v>
      </c>
    </row>
    <row r="195" spans="1:4" x14ac:dyDescent="0.2">
      <c r="A195" s="5" t="s">
        <v>2793</v>
      </c>
      <c r="B195" s="3">
        <v>200</v>
      </c>
      <c r="C195" s="5">
        <v>200</v>
      </c>
      <c r="D195" s="5">
        <v>50</v>
      </c>
    </row>
    <row r="196" spans="1:4" x14ac:dyDescent="0.2">
      <c r="A196" s="5" t="s">
        <v>2794</v>
      </c>
      <c r="B196" s="3">
        <v>210</v>
      </c>
      <c r="C196" s="5">
        <v>200</v>
      </c>
      <c r="D196" s="5">
        <v>50</v>
      </c>
    </row>
    <row r="197" spans="1:4" x14ac:dyDescent="0.2">
      <c r="A197" s="5" t="s">
        <v>2795</v>
      </c>
      <c r="B197" s="3">
        <v>220</v>
      </c>
      <c r="C197" s="5">
        <v>200</v>
      </c>
      <c r="D197" s="5">
        <v>50</v>
      </c>
    </row>
    <row r="198" spans="1:4" x14ac:dyDescent="0.2">
      <c r="A198" s="5" t="s">
        <v>2796</v>
      </c>
      <c r="B198" s="3">
        <v>90</v>
      </c>
      <c r="C198" s="5">
        <v>200</v>
      </c>
      <c r="D198" s="5">
        <v>60</v>
      </c>
    </row>
    <row r="199" spans="1:4" x14ac:dyDescent="0.2">
      <c r="A199" s="5" t="s">
        <v>2797</v>
      </c>
      <c r="B199" s="3">
        <v>100</v>
      </c>
      <c r="C199" s="5">
        <v>200</v>
      </c>
      <c r="D199" s="5">
        <v>60</v>
      </c>
    </row>
    <row r="200" spans="1:4" x14ac:dyDescent="0.2">
      <c r="A200" s="5" t="s">
        <v>2798</v>
      </c>
      <c r="B200" s="3">
        <v>110</v>
      </c>
      <c r="C200" s="5">
        <v>200</v>
      </c>
      <c r="D200" s="5">
        <v>60</v>
      </c>
    </row>
    <row r="201" spans="1:4" x14ac:dyDescent="0.2">
      <c r="A201" s="5" t="s">
        <v>2799</v>
      </c>
      <c r="B201" s="3">
        <v>120</v>
      </c>
      <c r="C201" s="5">
        <v>200</v>
      </c>
      <c r="D201" s="5">
        <v>60</v>
      </c>
    </row>
    <row r="202" spans="1:4" x14ac:dyDescent="0.2">
      <c r="A202" s="5" t="s">
        <v>2800</v>
      </c>
      <c r="B202" s="3">
        <v>130</v>
      </c>
      <c r="C202" s="5">
        <v>200</v>
      </c>
      <c r="D202" s="5">
        <v>60</v>
      </c>
    </row>
    <row r="203" spans="1:4" x14ac:dyDescent="0.2">
      <c r="A203" s="5" t="s">
        <v>2801</v>
      </c>
      <c r="B203" s="3">
        <v>140</v>
      </c>
      <c r="C203" s="5">
        <v>200</v>
      </c>
      <c r="D203" s="5">
        <v>60</v>
      </c>
    </row>
    <row r="204" spans="1:4" x14ac:dyDescent="0.2">
      <c r="A204" s="5" t="s">
        <v>2802</v>
      </c>
      <c r="B204" s="3">
        <v>150</v>
      </c>
      <c r="C204" s="5">
        <v>200</v>
      </c>
      <c r="D204" s="5">
        <v>60</v>
      </c>
    </row>
    <row r="205" spans="1:4" x14ac:dyDescent="0.2">
      <c r="A205" s="5" t="s">
        <v>2803</v>
      </c>
      <c r="B205" s="3">
        <v>160</v>
      </c>
      <c r="C205" s="5">
        <v>200</v>
      </c>
      <c r="D205" s="5">
        <v>60</v>
      </c>
    </row>
    <row r="206" spans="1:4" x14ac:dyDescent="0.2">
      <c r="A206" s="5" t="s">
        <v>2804</v>
      </c>
      <c r="B206" s="3">
        <v>170</v>
      </c>
      <c r="C206" s="5">
        <v>200</v>
      </c>
      <c r="D206" s="5">
        <v>60</v>
      </c>
    </row>
    <row r="207" spans="1:4" x14ac:dyDescent="0.2">
      <c r="A207" s="5" t="s">
        <v>2805</v>
      </c>
      <c r="B207" s="3">
        <v>180</v>
      </c>
      <c r="C207" s="5">
        <v>200</v>
      </c>
      <c r="D207" s="5">
        <v>60</v>
      </c>
    </row>
    <row r="208" spans="1:4" x14ac:dyDescent="0.2">
      <c r="A208" s="5" t="s">
        <v>2806</v>
      </c>
      <c r="B208" s="3">
        <v>190</v>
      </c>
      <c r="C208" s="5">
        <v>200</v>
      </c>
      <c r="D208" s="5">
        <v>60</v>
      </c>
    </row>
    <row r="209" spans="1:4" x14ac:dyDescent="0.2">
      <c r="A209" s="5" t="s">
        <v>2807</v>
      </c>
      <c r="B209" s="3">
        <v>200</v>
      </c>
      <c r="C209" s="5">
        <v>200</v>
      </c>
      <c r="D209" s="5">
        <v>60</v>
      </c>
    </row>
    <row r="210" spans="1:4" x14ac:dyDescent="0.2">
      <c r="A210" s="5" t="s">
        <v>2808</v>
      </c>
      <c r="B210" s="3">
        <v>210</v>
      </c>
      <c r="C210" s="5">
        <v>200</v>
      </c>
      <c r="D210" s="5">
        <v>60</v>
      </c>
    </row>
    <row r="211" spans="1:4" x14ac:dyDescent="0.2">
      <c r="A211" s="5" t="s">
        <v>2809</v>
      </c>
      <c r="B211" s="3">
        <v>220</v>
      </c>
      <c r="C211" s="5">
        <v>200</v>
      </c>
      <c r="D211" s="5">
        <v>60</v>
      </c>
    </row>
    <row r="212" spans="1:4" x14ac:dyDescent="0.2">
      <c r="A212" s="5" t="s">
        <v>2810</v>
      </c>
      <c r="B212" s="3">
        <v>90</v>
      </c>
      <c r="C212" s="5">
        <v>210</v>
      </c>
      <c r="D212" s="5">
        <v>40</v>
      </c>
    </row>
    <row r="213" spans="1:4" x14ac:dyDescent="0.2">
      <c r="A213" s="5" t="s">
        <v>2811</v>
      </c>
      <c r="B213" s="3">
        <v>100</v>
      </c>
      <c r="C213" s="5">
        <v>210</v>
      </c>
      <c r="D213" s="5">
        <v>40</v>
      </c>
    </row>
    <row r="214" spans="1:4" x14ac:dyDescent="0.2">
      <c r="A214" s="5" t="s">
        <v>2812</v>
      </c>
      <c r="B214" s="3">
        <v>110</v>
      </c>
      <c r="C214" s="5">
        <v>210</v>
      </c>
      <c r="D214" s="5">
        <v>40</v>
      </c>
    </row>
    <row r="215" spans="1:4" x14ac:dyDescent="0.2">
      <c r="A215" s="5" t="s">
        <v>2813</v>
      </c>
      <c r="B215" s="3">
        <v>120</v>
      </c>
      <c r="C215" s="5">
        <v>210</v>
      </c>
      <c r="D215" s="5">
        <v>40</v>
      </c>
    </row>
    <row r="216" spans="1:4" x14ac:dyDescent="0.2">
      <c r="A216" s="5" t="s">
        <v>2814</v>
      </c>
      <c r="B216" s="3">
        <v>130</v>
      </c>
      <c r="C216" s="5">
        <v>210</v>
      </c>
      <c r="D216" s="5">
        <v>40</v>
      </c>
    </row>
    <row r="217" spans="1:4" x14ac:dyDescent="0.2">
      <c r="A217" s="5" t="s">
        <v>2815</v>
      </c>
      <c r="B217" s="3">
        <v>140</v>
      </c>
      <c r="C217" s="5">
        <v>210</v>
      </c>
      <c r="D217" s="5">
        <v>40</v>
      </c>
    </row>
    <row r="218" spans="1:4" x14ac:dyDescent="0.2">
      <c r="A218" s="5" t="s">
        <v>2816</v>
      </c>
      <c r="B218" s="3">
        <v>150</v>
      </c>
      <c r="C218" s="5">
        <v>210</v>
      </c>
      <c r="D218" s="5">
        <v>40</v>
      </c>
    </row>
    <row r="219" spans="1:4" x14ac:dyDescent="0.2">
      <c r="A219" s="5" t="s">
        <v>2817</v>
      </c>
      <c r="B219" s="3">
        <v>160</v>
      </c>
      <c r="C219" s="5">
        <v>210</v>
      </c>
      <c r="D219" s="5">
        <v>40</v>
      </c>
    </row>
    <row r="220" spans="1:4" x14ac:dyDescent="0.2">
      <c r="A220" s="5" t="s">
        <v>2818</v>
      </c>
      <c r="B220" s="3">
        <v>170</v>
      </c>
      <c r="C220" s="5">
        <v>210</v>
      </c>
      <c r="D220" s="5">
        <v>40</v>
      </c>
    </row>
    <row r="221" spans="1:4" x14ac:dyDescent="0.2">
      <c r="A221" s="5" t="s">
        <v>2819</v>
      </c>
      <c r="B221" s="3">
        <v>180</v>
      </c>
      <c r="C221" s="5">
        <v>210</v>
      </c>
      <c r="D221" s="5">
        <v>40</v>
      </c>
    </row>
    <row r="222" spans="1:4" x14ac:dyDescent="0.2">
      <c r="A222" s="5" t="s">
        <v>2820</v>
      </c>
      <c r="B222" s="3">
        <v>190</v>
      </c>
      <c r="C222" s="5">
        <v>210</v>
      </c>
      <c r="D222" s="5">
        <v>40</v>
      </c>
    </row>
    <row r="223" spans="1:4" x14ac:dyDescent="0.2">
      <c r="A223" s="5" t="s">
        <v>2821</v>
      </c>
      <c r="B223" s="3">
        <v>200</v>
      </c>
      <c r="C223" s="5">
        <v>210</v>
      </c>
      <c r="D223" s="5">
        <v>40</v>
      </c>
    </row>
    <row r="224" spans="1:4" x14ac:dyDescent="0.2">
      <c r="A224" s="5" t="s">
        <v>2822</v>
      </c>
      <c r="B224" s="3">
        <v>210</v>
      </c>
      <c r="C224" s="5">
        <v>210</v>
      </c>
      <c r="D224" s="5">
        <v>40</v>
      </c>
    </row>
    <row r="225" spans="1:4" x14ac:dyDescent="0.2">
      <c r="A225" s="5" t="s">
        <v>2823</v>
      </c>
      <c r="B225" s="3">
        <v>220</v>
      </c>
      <c r="C225" s="5">
        <v>210</v>
      </c>
      <c r="D225" s="5">
        <v>40</v>
      </c>
    </row>
    <row r="226" spans="1:4" x14ac:dyDescent="0.2">
      <c r="A226" s="5" t="s">
        <v>2824</v>
      </c>
      <c r="B226" s="3">
        <v>90</v>
      </c>
      <c r="C226" s="5">
        <v>210</v>
      </c>
      <c r="D226" s="5">
        <v>50</v>
      </c>
    </row>
    <row r="227" spans="1:4" x14ac:dyDescent="0.2">
      <c r="A227" s="5" t="s">
        <v>2825</v>
      </c>
      <c r="B227" s="3">
        <v>100</v>
      </c>
      <c r="C227" s="5">
        <v>210</v>
      </c>
      <c r="D227" s="5">
        <v>50</v>
      </c>
    </row>
    <row r="228" spans="1:4" x14ac:dyDescent="0.2">
      <c r="A228" s="5" t="s">
        <v>2826</v>
      </c>
      <c r="B228" s="3">
        <v>110</v>
      </c>
      <c r="C228" s="5">
        <v>210</v>
      </c>
      <c r="D228" s="5">
        <v>50</v>
      </c>
    </row>
    <row r="229" spans="1:4" x14ac:dyDescent="0.2">
      <c r="A229" s="5" t="s">
        <v>2827</v>
      </c>
      <c r="B229" s="3">
        <v>120</v>
      </c>
      <c r="C229" s="5">
        <v>210</v>
      </c>
      <c r="D229" s="5">
        <v>50</v>
      </c>
    </row>
    <row r="230" spans="1:4" x14ac:dyDescent="0.2">
      <c r="A230" s="5" t="s">
        <v>2828</v>
      </c>
      <c r="B230" s="3">
        <v>130</v>
      </c>
      <c r="C230" s="5">
        <v>210</v>
      </c>
      <c r="D230" s="5">
        <v>50</v>
      </c>
    </row>
    <row r="231" spans="1:4" x14ac:dyDescent="0.2">
      <c r="A231" s="5" t="s">
        <v>2829</v>
      </c>
      <c r="B231" s="3">
        <v>140</v>
      </c>
      <c r="C231" s="5">
        <v>210</v>
      </c>
      <c r="D231" s="5">
        <v>50</v>
      </c>
    </row>
    <row r="232" spans="1:4" x14ac:dyDescent="0.2">
      <c r="A232" s="5" t="s">
        <v>2830</v>
      </c>
      <c r="B232" s="3">
        <v>150</v>
      </c>
      <c r="C232" s="5">
        <v>210</v>
      </c>
      <c r="D232" s="5">
        <v>50</v>
      </c>
    </row>
    <row r="233" spans="1:4" x14ac:dyDescent="0.2">
      <c r="A233" s="5" t="s">
        <v>2831</v>
      </c>
      <c r="B233" s="3">
        <v>160</v>
      </c>
      <c r="C233" s="5">
        <v>210</v>
      </c>
      <c r="D233" s="5">
        <v>50</v>
      </c>
    </row>
    <row r="234" spans="1:4" x14ac:dyDescent="0.2">
      <c r="A234" s="5" t="s">
        <v>2832</v>
      </c>
      <c r="B234" s="3">
        <v>170</v>
      </c>
      <c r="C234" s="5">
        <v>210</v>
      </c>
      <c r="D234" s="5">
        <v>50</v>
      </c>
    </row>
    <row r="235" spans="1:4" x14ac:dyDescent="0.2">
      <c r="A235" s="5" t="s">
        <v>2833</v>
      </c>
      <c r="B235" s="3">
        <v>180</v>
      </c>
      <c r="C235" s="5">
        <v>210</v>
      </c>
      <c r="D235" s="5">
        <v>50</v>
      </c>
    </row>
    <row r="236" spans="1:4" x14ac:dyDescent="0.2">
      <c r="A236" s="5" t="s">
        <v>2834</v>
      </c>
      <c r="B236" s="3">
        <v>190</v>
      </c>
      <c r="C236" s="5">
        <v>210</v>
      </c>
      <c r="D236" s="5">
        <v>50</v>
      </c>
    </row>
    <row r="237" spans="1:4" x14ac:dyDescent="0.2">
      <c r="A237" s="5" t="s">
        <v>2835</v>
      </c>
      <c r="B237" s="3">
        <v>200</v>
      </c>
      <c r="C237" s="5">
        <v>210</v>
      </c>
      <c r="D237" s="5">
        <v>50</v>
      </c>
    </row>
    <row r="238" spans="1:4" x14ac:dyDescent="0.2">
      <c r="A238" s="5" t="s">
        <v>2836</v>
      </c>
      <c r="B238" s="3">
        <v>210</v>
      </c>
      <c r="C238" s="5">
        <v>210</v>
      </c>
      <c r="D238" s="5">
        <v>50</v>
      </c>
    </row>
    <row r="239" spans="1:4" x14ac:dyDescent="0.2">
      <c r="A239" s="5" t="s">
        <v>2837</v>
      </c>
      <c r="B239" s="3">
        <v>220</v>
      </c>
      <c r="C239" s="5">
        <v>210</v>
      </c>
      <c r="D239" s="5">
        <v>50</v>
      </c>
    </row>
    <row r="240" spans="1:4" x14ac:dyDescent="0.2">
      <c r="A240" s="5" t="s">
        <v>2838</v>
      </c>
      <c r="B240" s="3">
        <v>90</v>
      </c>
      <c r="C240" s="5">
        <v>210</v>
      </c>
      <c r="D240" s="5">
        <v>60</v>
      </c>
    </row>
    <row r="241" spans="1:4" x14ac:dyDescent="0.2">
      <c r="A241" s="5" t="s">
        <v>2839</v>
      </c>
      <c r="B241" s="3">
        <v>100</v>
      </c>
      <c r="C241" s="5">
        <v>210</v>
      </c>
      <c r="D241" s="5">
        <v>60</v>
      </c>
    </row>
    <row r="242" spans="1:4" x14ac:dyDescent="0.2">
      <c r="A242" s="5" t="s">
        <v>2840</v>
      </c>
      <c r="B242" s="3">
        <v>110</v>
      </c>
      <c r="C242" s="5">
        <v>210</v>
      </c>
      <c r="D242" s="5">
        <v>60</v>
      </c>
    </row>
    <row r="243" spans="1:4" x14ac:dyDescent="0.2">
      <c r="A243" s="5" t="s">
        <v>2841</v>
      </c>
      <c r="B243" s="3">
        <v>120</v>
      </c>
      <c r="C243" s="5">
        <v>210</v>
      </c>
      <c r="D243" s="5">
        <v>60</v>
      </c>
    </row>
    <row r="244" spans="1:4" x14ac:dyDescent="0.2">
      <c r="A244" s="5" t="s">
        <v>2842</v>
      </c>
      <c r="B244" s="3">
        <v>130</v>
      </c>
      <c r="C244" s="5">
        <v>210</v>
      </c>
      <c r="D244" s="5">
        <v>60</v>
      </c>
    </row>
    <row r="245" spans="1:4" x14ac:dyDescent="0.2">
      <c r="A245" s="5" t="s">
        <v>2843</v>
      </c>
      <c r="B245" s="3">
        <v>140</v>
      </c>
      <c r="C245" s="5">
        <v>210</v>
      </c>
      <c r="D245" s="5">
        <v>60</v>
      </c>
    </row>
    <row r="246" spans="1:4" x14ac:dyDescent="0.2">
      <c r="A246" s="5" t="s">
        <v>2844</v>
      </c>
      <c r="B246" s="3">
        <v>150</v>
      </c>
      <c r="C246" s="5">
        <v>210</v>
      </c>
      <c r="D246" s="5">
        <v>60</v>
      </c>
    </row>
    <row r="247" spans="1:4" x14ac:dyDescent="0.2">
      <c r="A247" s="5" t="s">
        <v>2845</v>
      </c>
      <c r="B247" s="3">
        <v>160</v>
      </c>
      <c r="C247" s="5">
        <v>210</v>
      </c>
      <c r="D247" s="5">
        <v>60</v>
      </c>
    </row>
    <row r="248" spans="1:4" x14ac:dyDescent="0.2">
      <c r="A248" s="5" t="s">
        <v>2846</v>
      </c>
      <c r="B248" s="3">
        <v>170</v>
      </c>
      <c r="C248" s="5">
        <v>210</v>
      </c>
      <c r="D248" s="5">
        <v>60</v>
      </c>
    </row>
    <row r="249" spans="1:4" x14ac:dyDescent="0.2">
      <c r="A249" s="5" t="s">
        <v>2847</v>
      </c>
      <c r="B249" s="3">
        <v>180</v>
      </c>
      <c r="C249" s="5">
        <v>210</v>
      </c>
      <c r="D249" s="5">
        <v>60</v>
      </c>
    </row>
    <row r="250" spans="1:4" x14ac:dyDescent="0.2">
      <c r="A250" s="5" t="s">
        <v>2848</v>
      </c>
      <c r="B250" s="3">
        <v>190</v>
      </c>
      <c r="C250" s="5">
        <v>210</v>
      </c>
      <c r="D250" s="5">
        <v>60</v>
      </c>
    </row>
    <row r="251" spans="1:4" x14ac:dyDescent="0.2">
      <c r="A251" s="5" t="s">
        <v>2849</v>
      </c>
      <c r="B251" s="3">
        <v>200</v>
      </c>
      <c r="C251" s="5">
        <v>210</v>
      </c>
      <c r="D251" s="5">
        <v>60</v>
      </c>
    </row>
    <row r="252" spans="1:4" x14ac:dyDescent="0.2">
      <c r="A252" s="5" t="s">
        <v>2850</v>
      </c>
      <c r="B252" s="3">
        <v>210</v>
      </c>
      <c r="C252" s="5">
        <v>210</v>
      </c>
      <c r="D252" s="5">
        <v>60</v>
      </c>
    </row>
    <row r="253" spans="1:4" x14ac:dyDescent="0.2">
      <c r="A253" s="5" t="s">
        <v>2851</v>
      </c>
      <c r="B253" s="3">
        <v>220</v>
      </c>
      <c r="C253" s="5">
        <v>210</v>
      </c>
      <c r="D253" s="5">
        <v>60</v>
      </c>
    </row>
    <row r="254" spans="1:4" x14ac:dyDescent="0.2">
      <c r="A254" s="5" t="s">
        <v>2852</v>
      </c>
      <c r="B254" s="3">
        <v>90</v>
      </c>
      <c r="C254" s="5">
        <v>220</v>
      </c>
      <c r="D254" s="5">
        <v>40</v>
      </c>
    </row>
    <row r="255" spans="1:4" x14ac:dyDescent="0.2">
      <c r="A255" s="5" t="s">
        <v>2853</v>
      </c>
      <c r="B255" s="3">
        <v>100</v>
      </c>
      <c r="C255" s="5">
        <v>220</v>
      </c>
      <c r="D255" s="5">
        <v>40</v>
      </c>
    </row>
    <row r="256" spans="1:4" x14ac:dyDescent="0.2">
      <c r="A256" s="5" t="s">
        <v>2854</v>
      </c>
      <c r="B256" s="3">
        <v>110</v>
      </c>
      <c r="C256" s="5">
        <v>220</v>
      </c>
      <c r="D256" s="5">
        <v>40</v>
      </c>
    </row>
    <row r="257" spans="1:4" x14ac:dyDescent="0.2">
      <c r="A257" s="5" t="s">
        <v>2855</v>
      </c>
      <c r="B257" s="3">
        <v>120</v>
      </c>
      <c r="C257" s="5">
        <v>220</v>
      </c>
      <c r="D257" s="5">
        <v>40</v>
      </c>
    </row>
    <row r="258" spans="1:4" x14ac:dyDescent="0.2">
      <c r="A258" s="5" t="s">
        <v>2856</v>
      </c>
      <c r="B258" s="3">
        <v>130</v>
      </c>
      <c r="C258" s="5">
        <v>220</v>
      </c>
      <c r="D258" s="5">
        <v>40</v>
      </c>
    </row>
    <row r="259" spans="1:4" x14ac:dyDescent="0.2">
      <c r="A259" s="5" t="s">
        <v>2857</v>
      </c>
      <c r="B259" s="3">
        <v>140</v>
      </c>
      <c r="C259" s="5">
        <v>220</v>
      </c>
      <c r="D259" s="5">
        <v>40</v>
      </c>
    </row>
    <row r="260" spans="1:4" x14ac:dyDescent="0.2">
      <c r="A260" s="5" t="s">
        <v>2858</v>
      </c>
      <c r="B260" s="3">
        <v>150</v>
      </c>
      <c r="C260" s="5">
        <v>220</v>
      </c>
      <c r="D260" s="5">
        <v>40</v>
      </c>
    </row>
    <row r="261" spans="1:4" x14ac:dyDescent="0.2">
      <c r="A261" s="5" t="s">
        <v>2859</v>
      </c>
      <c r="B261" s="3">
        <v>160</v>
      </c>
      <c r="C261" s="5">
        <v>220</v>
      </c>
      <c r="D261" s="5">
        <v>40</v>
      </c>
    </row>
    <row r="262" spans="1:4" x14ac:dyDescent="0.2">
      <c r="A262" s="5" t="s">
        <v>2860</v>
      </c>
      <c r="B262" s="3">
        <v>170</v>
      </c>
      <c r="C262" s="5">
        <v>220</v>
      </c>
      <c r="D262" s="5">
        <v>40</v>
      </c>
    </row>
    <row r="263" spans="1:4" x14ac:dyDescent="0.2">
      <c r="A263" s="5" t="s">
        <v>2861</v>
      </c>
      <c r="B263" s="3">
        <v>180</v>
      </c>
      <c r="C263" s="5">
        <v>220</v>
      </c>
      <c r="D263" s="5">
        <v>40</v>
      </c>
    </row>
    <row r="264" spans="1:4" x14ac:dyDescent="0.2">
      <c r="A264" s="5" t="s">
        <v>2862</v>
      </c>
      <c r="B264" s="3">
        <v>190</v>
      </c>
      <c r="C264" s="5">
        <v>220</v>
      </c>
      <c r="D264" s="5">
        <v>40</v>
      </c>
    </row>
    <row r="265" spans="1:4" x14ac:dyDescent="0.2">
      <c r="A265" s="5" t="s">
        <v>2863</v>
      </c>
      <c r="B265" s="3">
        <v>200</v>
      </c>
      <c r="C265" s="5">
        <v>220</v>
      </c>
      <c r="D265" s="5">
        <v>40</v>
      </c>
    </row>
    <row r="266" spans="1:4" x14ac:dyDescent="0.2">
      <c r="A266" s="5" t="s">
        <v>2864</v>
      </c>
      <c r="B266" s="3">
        <v>210</v>
      </c>
      <c r="C266" s="5">
        <v>220</v>
      </c>
      <c r="D266" s="5">
        <v>40</v>
      </c>
    </row>
    <row r="267" spans="1:4" x14ac:dyDescent="0.2">
      <c r="A267" s="5" t="s">
        <v>2865</v>
      </c>
      <c r="B267" s="3">
        <v>220</v>
      </c>
      <c r="C267" s="5">
        <v>220</v>
      </c>
      <c r="D267" s="5">
        <v>40</v>
      </c>
    </row>
    <row r="268" spans="1:4" x14ac:dyDescent="0.2">
      <c r="A268" s="5" t="s">
        <v>2866</v>
      </c>
      <c r="B268" s="3">
        <v>90</v>
      </c>
      <c r="C268" s="5">
        <v>220</v>
      </c>
      <c r="D268" s="5">
        <v>50</v>
      </c>
    </row>
    <row r="269" spans="1:4" x14ac:dyDescent="0.2">
      <c r="A269" s="5" t="s">
        <v>2867</v>
      </c>
      <c r="B269" s="3">
        <v>100</v>
      </c>
      <c r="C269" s="5">
        <v>220</v>
      </c>
      <c r="D269" s="5">
        <v>50</v>
      </c>
    </row>
    <row r="270" spans="1:4" x14ac:dyDescent="0.2">
      <c r="A270" s="5" t="s">
        <v>2868</v>
      </c>
      <c r="B270" s="3">
        <v>110</v>
      </c>
      <c r="C270" s="5">
        <v>220</v>
      </c>
      <c r="D270" s="5">
        <v>50</v>
      </c>
    </row>
    <row r="271" spans="1:4" x14ac:dyDescent="0.2">
      <c r="A271" s="5" t="s">
        <v>2869</v>
      </c>
      <c r="B271" s="3">
        <v>120</v>
      </c>
      <c r="C271" s="5">
        <v>220</v>
      </c>
      <c r="D271" s="5">
        <v>50</v>
      </c>
    </row>
    <row r="272" spans="1:4" x14ac:dyDescent="0.2">
      <c r="A272" s="5" t="s">
        <v>2870</v>
      </c>
      <c r="B272" s="3">
        <v>130</v>
      </c>
      <c r="C272" s="5">
        <v>220</v>
      </c>
      <c r="D272" s="5">
        <v>50</v>
      </c>
    </row>
    <row r="273" spans="1:4" x14ac:dyDescent="0.2">
      <c r="A273" s="5" t="s">
        <v>2871</v>
      </c>
      <c r="B273" s="3">
        <v>140</v>
      </c>
      <c r="C273" s="5">
        <v>220</v>
      </c>
      <c r="D273" s="5">
        <v>50</v>
      </c>
    </row>
    <row r="274" spans="1:4" x14ac:dyDescent="0.2">
      <c r="A274" s="5" t="s">
        <v>2872</v>
      </c>
      <c r="B274" s="3">
        <v>150</v>
      </c>
      <c r="C274" s="5">
        <v>220</v>
      </c>
      <c r="D274" s="5">
        <v>50</v>
      </c>
    </row>
    <row r="275" spans="1:4" x14ac:dyDescent="0.2">
      <c r="A275" s="5" t="s">
        <v>2873</v>
      </c>
      <c r="B275" s="3">
        <v>160</v>
      </c>
      <c r="C275" s="5">
        <v>220</v>
      </c>
      <c r="D275" s="5">
        <v>50</v>
      </c>
    </row>
    <row r="276" spans="1:4" x14ac:dyDescent="0.2">
      <c r="A276" s="5" t="s">
        <v>2874</v>
      </c>
      <c r="B276" s="3">
        <v>170</v>
      </c>
      <c r="C276" s="5">
        <v>220</v>
      </c>
      <c r="D276" s="5">
        <v>50</v>
      </c>
    </row>
    <row r="277" spans="1:4" x14ac:dyDescent="0.2">
      <c r="A277" s="5" t="s">
        <v>2875</v>
      </c>
      <c r="B277" s="3">
        <v>180</v>
      </c>
      <c r="C277" s="5">
        <v>220</v>
      </c>
      <c r="D277" s="5">
        <v>50</v>
      </c>
    </row>
    <row r="278" spans="1:4" x14ac:dyDescent="0.2">
      <c r="A278" s="5" t="s">
        <v>2876</v>
      </c>
      <c r="B278" s="3">
        <v>190</v>
      </c>
      <c r="C278" s="5">
        <v>220</v>
      </c>
      <c r="D278" s="5">
        <v>50</v>
      </c>
    </row>
    <row r="279" spans="1:4" x14ac:dyDescent="0.2">
      <c r="A279" s="5" t="s">
        <v>2877</v>
      </c>
      <c r="B279" s="3">
        <v>200</v>
      </c>
      <c r="C279" s="5">
        <v>220</v>
      </c>
      <c r="D279" s="5">
        <v>50</v>
      </c>
    </row>
    <row r="280" spans="1:4" x14ac:dyDescent="0.2">
      <c r="A280" s="5" t="s">
        <v>2878</v>
      </c>
      <c r="B280" s="3">
        <v>210</v>
      </c>
      <c r="C280" s="5">
        <v>220</v>
      </c>
      <c r="D280" s="5">
        <v>50</v>
      </c>
    </row>
    <row r="281" spans="1:4" x14ac:dyDescent="0.2">
      <c r="A281" s="5" t="s">
        <v>2879</v>
      </c>
      <c r="B281" s="3">
        <v>220</v>
      </c>
      <c r="C281" s="5">
        <v>220</v>
      </c>
      <c r="D281" s="5">
        <v>50</v>
      </c>
    </row>
    <row r="282" spans="1:4" x14ac:dyDescent="0.2">
      <c r="A282" s="5" t="s">
        <v>2880</v>
      </c>
      <c r="B282" s="3">
        <v>90</v>
      </c>
      <c r="C282" s="5">
        <v>220</v>
      </c>
      <c r="D282" s="5">
        <v>60</v>
      </c>
    </row>
    <row r="283" spans="1:4" x14ac:dyDescent="0.2">
      <c r="A283" s="5" t="s">
        <v>2881</v>
      </c>
      <c r="B283" s="3">
        <v>100</v>
      </c>
      <c r="C283" s="5">
        <v>220</v>
      </c>
      <c r="D283" s="5">
        <v>60</v>
      </c>
    </row>
    <row r="284" spans="1:4" x14ac:dyDescent="0.2">
      <c r="A284" s="5" t="s">
        <v>2882</v>
      </c>
      <c r="B284" s="3">
        <v>110</v>
      </c>
      <c r="C284" s="5">
        <v>220</v>
      </c>
      <c r="D284" s="5">
        <v>60</v>
      </c>
    </row>
    <row r="285" spans="1:4" x14ac:dyDescent="0.2">
      <c r="A285" s="5" t="s">
        <v>2883</v>
      </c>
      <c r="B285" s="3">
        <v>120</v>
      </c>
      <c r="C285" s="5">
        <v>220</v>
      </c>
      <c r="D285" s="5">
        <v>60</v>
      </c>
    </row>
    <row r="286" spans="1:4" x14ac:dyDescent="0.2">
      <c r="A286" s="5" t="s">
        <v>2884</v>
      </c>
      <c r="B286" s="3">
        <v>130</v>
      </c>
      <c r="C286" s="5">
        <v>220</v>
      </c>
      <c r="D286" s="5">
        <v>60</v>
      </c>
    </row>
    <row r="287" spans="1:4" x14ac:dyDescent="0.2">
      <c r="A287" s="5" t="s">
        <v>2885</v>
      </c>
      <c r="B287" s="3">
        <v>140</v>
      </c>
      <c r="C287" s="5">
        <v>220</v>
      </c>
      <c r="D287" s="5">
        <v>60</v>
      </c>
    </row>
    <row r="288" spans="1:4" x14ac:dyDescent="0.2">
      <c r="A288" s="5" t="s">
        <v>2886</v>
      </c>
      <c r="B288" s="3">
        <v>150</v>
      </c>
      <c r="C288" s="5">
        <v>220</v>
      </c>
      <c r="D288" s="5">
        <v>60</v>
      </c>
    </row>
    <row r="289" spans="1:4" x14ac:dyDescent="0.2">
      <c r="A289" s="5" t="s">
        <v>2887</v>
      </c>
      <c r="B289" s="3">
        <v>160</v>
      </c>
      <c r="C289" s="5">
        <v>220</v>
      </c>
      <c r="D289" s="5">
        <v>60</v>
      </c>
    </row>
    <row r="290" spans="1:4" x14ac:dyDescent="0.2">
      <c r="A290" s="5" t="s">
        <v>2888</v>
      </c>
      <c r="B290" s="3">
        <v>170</v>
      </c>
      <c r="C290" s="5">
        <v>220</v>
      </c>
      <c r="D290" s="5">
        <v>60</v>
      </c>
    </row>
    <row r="291" spans="1:4" x14ac:dyDescent="0.2">
      <c r="A291" s="5" t="s">
        <v>2889</v>
      </c>
      <c r="B291" s="3">
        <v>180</v>
      </c>
      <c r="C291" s="5">
        <v>220</v>
      </c>
      <c r="D291" s="5">
        <v>60</v>
      </c>
    </row>
    <row r="292" spans="1:4" x14ac:dyDescent="0.2">
      <c r="A292" s="5" t="s">
        <v>2890</v>
      </c>
      <c r="B292" s="3">
        <v>190</v>
      </c>
      <c r="C292" s="5">
        <v>220</v>
      </c>
      <c r="D292" s="5">
        <v>60</v>
      </c>
    </row>
    <row r="293" spans="1:4" x14ac:dyDescent="0.2">
      <c r="A293" s="5" t="s">
        <v>2891</v>
      </c>
      <c r="B293" s="3">
        <v>200</v>
      </c>
      <c r="C293" s="5">
        <v>220</v>
      </c>
      <c r="D293" s="5">
        <v>60</v>
      </c>
    </row>
    <row r="294" spans="1:4" x14ac:dyDescent="0.2">
      <c r="A294" s="5" t="s">
        <v>2892</v>
      </c>
      <c r="B294" s="3">
        <v>210</v>
      </c>
      <c r="C294" s="5">
        <v>220</v>
      </c>
      <c r="D294" s="5">
        <v>60</v>
      </c>
    </row>
    <row r="295" spans="1:4" x14ac:dyDescent="0.2">
      <c r="A295" s="5" t="s">
        <v>2893</v>
      </c>
      <c r="B295" s="3">
        <v>220</v>
      </c>
      <c r="C295" s="5">
        <v>220</v>
      </c>
      <c r="D295" s="5">
        <v>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8"/>
  <sheetViews>
    <sheetView workbookViewId="0">
      <selection activeCell="H14" sqref="H14"/>
    </sheetView>
  </sheetViews>
  <sheetFormatPr defaultRowHeight="12" x14ac:dyDescent="0.2"/>
  <sheetData>
    <row r="3" spans="3:3" x14ac:dyDescent="0.2">
      <c r="C3" s="71" t="s">
        <v>5482</v>
      </c>
    </row>
    <row r="4" spans="3:3" x14ac:dyDescent="0.2">
      <c r="C4" s="71" t="s">
        <v>5481</v>
      </c>
    </row>
    <row r="6" spans="3:3" x14ac:dyDescent="0.2">
      <c r="C6" s="71" t="s">
        <v>5480</v>
      </c>
    </row>
    <row r="8" spans="3:3" x14ac:dyDescent="0.2">
      <c r="C8" s="71" t="s">
        <v>5483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kis fizetések</vt:lpstr>
      <vt:lpstr>gyümölcsök</vt:lpstr>
      <vt:lpstr>megrendelések</vt:lpstr>
      <vt:lpstr>aktuális egyenleg</vt:lpstr>
      <vt:lpstr>haszonkulcs</vt:lpstr>
      <vt:lpstr>szódás bor</vt:lpstr>
      <vt:lpstr>bevételek</vt:lpstr>
      <vt:lpstr>méretek</vt:lpstr>
      <vt:lpstr>napok száma</vt:lpstr>
      <vt:lpstr>járatok</vt:lpstr>
      <vt:lpstr>napok száma lejáratig</vt:lpstr>
      <vt:lpstr>változás követése</vt:lpstr>
      <vt:lpstr>választás</vt:lpstr>
      <vt:lpstr>eredeti fizetés</vt:lpstr>
      <vt:lpstr>a kúra vége</vt:lpstr>
      <vt:lpstr>nevek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feladat - Megrendelések</dc:title>
  <dc:subject>megoldás</dc:subject>
  <dc:creator>margitfalvi árpád</dc:creator>
  <cp:lastModifiedBy>Lúdas Matyi</cp:lastModifiedBy>
  <cp:lastPrinted>2004-11-14T06:41:33Z</cp:lastPrinted>
  <dcterms:created xsi:type="dcterms:W3CDTF">2004-06-01T08:35:16Z</dcterms:created>
  <dcterms:modified xsi:type="dcterms:W3CDTF">2021-07-14T14:38:48Z</dcterms:modified>
</cp:coreProperties>
</file>