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66925"/>
  <xr:revisionPtr revIDLastSave="0" documentId="13_ncr:1_{DED6AD75-F31D-49C5-9B31-01475FA16AA8}" xr6:coauthVersionLast="45" xr6:coauthVersionMax="45" xr10:uidLastSave="{00000000-0000-0000-0000-000000000000}"/>
  <bookViews>
    <workbookView xWindow="-120" yWindow="-120" windowWidth="17520" windowHeight="12750" xr2:uid="{7A3BDF1B-7621-4596-9DB6-92DEA78687B6}"/>
  </bookViews>
  <sheets>
    <sheet name="túlórák 1" sheetId="1" r:id="rId1"/>
    <sheet name="túlórák 2" sheetId="2" r:id="rId2"/>
    <sheet name="túlórák 3" sheetId="3" r:id="rId3"/>
    <sheet name="bevételek 1" sheetId="4" r:id="rId4"/>
    <sheet name="bevételek 2" sheetId="5" r:id="rId5"/>
    <sheet name="jutalékok" sheetId="6" r:id="rId6"/>
    <sheet name="fizetés" sheetId="7" r:id="rId7"/>
    <sheet name="pályázatok" sheetId="8" r:id="rId8"/>
    <sheet name="egyenlegek" sheetId="9" r:id="rId9"/>
  </sheets>
  <definedNames>
    <definedName name="_xlnm._FilterDatabase" localSheetId="8" hidden="1">egyenlegek!$B$6:$E$406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2" i="8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</calcChain>
</file>

<file path=xl/sharedStrings.xml><?xml version="1.0" encoding="utf-8"?>
<sst xmlns="http://schemas.openxmlformats.org/spreadsheetml/2006/main" count="2040" uniqueCount="988">
  <si>
    <t>január</t>
  </si>
  <si>
    <t>február</t>
  </si>
  <si>
    <t>március</t>
  </si>
  <si>
    <t xml:space="preserve"> Ács Elemér</t>
  </si>
  <si>
    <t xml:space="preserve"> Kertész Lukács</t>
  </si>
  <si>
    <t xml:space="preserve"> Petró Tímea</t>
  </si>
  <si>
    <t xml:space="preserve"> Balla Özséb</t>
  </si>
  <si>
    <t xml:space="preserve"> Király Márta</t>
  </si>
  <si>
    <t xml:space="preserve"> Petrovics Levente</t>
  </si>
  <si>
    <t xml:space="preserve"> Balog Bátor</t>
  </si>
  <si>
    <t xml:space="preserve"> Kocsis Éva</t>
  </si>
  <si>
    <t xml:space="preserve"> Polgár Eszter</t>
  </si>
  <si>
    <t xml:space="preserve"> Bódi Vanda</t>
  </si>
  <si>
    <t xml:space="preserve"> Koncz Jolán</t>
  </si>
  <si>
    <t xml:space="preserve"> Rádi Iván</t>
  </si>
  <si>
    <t xml:space="preserve"> Boros Judit</t>
  </si>
  <si>
    <t xml:space="preserve"> Korda Kornélia</t>
  </si>
  <si>
    <t xml:space="preserve"> Radnóti Vajk</t>
  </si>
  <si>
    <t xml:space="preserve"> Cigány Ágota</t>
  </si>
  <si>
    <t xml:space="preserve"> Kövér Rózsa</t>
  </si>
  <si>
    <t xml:space="preserve"> Sallai Kriszta</t>
  </si>
  <si>
    <t xml:space="preserve"> Czakó Máté</t>
  </si>
  <si>
    <t xml:space="preserve"> Köves Paula</t>
  </si>
  <si>
    <t xml:space="preserve"> Slezák Móricz</t>
  </si>
  <si>
    <t xml:space="preserve"> Fényes Ármin</t>
  </si>
  <si>
    <t xml:space="preserve"> Nyitrai Kármen</t>
  </si>
  <si>
    <t xml:space="preserve"> Szép Olga</t>
  </si>
  <si>
    <t xml:space="preserve"> Forrai György</t>
  </si>
  <si>
    <t xml:space="preserve"> Ocskó Izolda</t>
  </si>
  <si>
    <t xml:space="preserve"> Szirtes Cecilia</t>
  </si>
  <si>
    <t xml:space="preserve"> Fóti Angéla</t>
  </si>
  <si>
    <t xml:space="preserve"> Padányi Vince</t>
  </si>
  <si>
    <t xml:space="preserve"> Szorád Judit</t>
  </si>
  <si>
    <t xml:space="preserve"> Galambos Ernő</t>
  </si>
  <si>
    <t xml:space="preserve"> Pajor Marianna</t>
  </si>
  <si>
    <t xml:space="preserve"> Tárnok Fülöp</t>
  </si>
  <si>
    <t xml:space="preserve"> Gerencsér Ilona</t>
  </si>
  <si>
    <t xml:space="preserve"> Palotás Veronika</t>
  </si>
  <si>
    <t xml:space="preserve"> Toldi Gergely</t>
  </si>
  <si>
    <t xml:space="preserve"> Homoki Ida</t>
  </si>
  <si>
    <t xml:space="preserve"> Pandúr Csongor</t>
  </si>
  <si>
    <t xml:space="preserve"> Torda Tódor</t>
  </si>
  <si>
    <t xml:space="preserve"> Huszák Tamás</t>
  </si>
  <si>
    <t xml:space="preserve"> Patkós Bulcsú</t>
  </si>
  <si>
    <t xml:space="preserve"> Vágó József</t>
  </si>
  <si>
    <t xml:space="preserve"> Jámbor Edit</t>
  </si>
  <si>
    <t xml:space="preserve"> Pelle Kálmán</t>
  </si>
  <si>
    <t xml:space="preserve"> Valkó Bernát</t>
  </si>
  <si>
    <t xml:space="preserve"> Kamarás Katalin</t>
  </si>
  <si>
    <t xml:space="preserve"> Pénzes Róbert</t>
  </si>
  <si>
    <t xml:space="preserve"> Végh Martina</t>
  </si>
  <si>
    <t>túlórák összege az első negyedévben</t>
  </si>
  <si>
    <t>a januári és a márciusi túlórák együttes összege</t>
  </si>
  <si>
    <t>februári túlórák összege</t>
  </si>
  <si>
    <t>Hidvégi Máté</t>
  </si>
  <si>
    <t>Somlai Illés</t>
  </si>
  <si>
    <t>Szoboszlai Gusztáv</t>
  </si>
  <si>
    <t>Koncz Miléna</t>
  </si>
  <si>
    <t>Tárnok Örs</t>
  </si>
  <si>
    <t>Pálfi Izolda</t>
  </si>
  <si>
    <t>Rajnai Miléna</t>
  </si>
  <si>
    <t>Fehérvári Natália</t>
  </si>
  <si>
    <t>Murányi Boglárka</t>
  </si>
  <si>
    <t>Zsoldos Alfréd</t>
  </si>
  <si>
    <t>Reményi Vera</t>
  </si>
  <si>
    <t>Mátyus Szaniszló</t>
  </si>
  <si>
    <t>Szekeres Patrícia</t>
  </si>
  <si>
    <t>Kökény Jusztin</t>
  </si>
  <si>
    <t>Kalmár Fülöp</t>
  </si>
  <si>
    <t>Fenyvesi Gál</t>
  </si>
  <si>
    <t>Boros Miklós</t>
  </si>
  <si>
    <t>Ócsai László</t>
  </si>
  <si>
    <t>Sajó Miklós</t>
  </si>
  <si>
    <t>Lendvai Norbert</t>
  </si>
  <si>
    <t>Romhányi Márk</t>
  </si>
  <si>
    <t>Sági Rezső</t>
  </si>
  <si>
    <t>Ember Rókus</t>
  </si>
  <si>
    <t>Somlai Oszkár</t>
  </si>
  <si>
    <t>Buzsáki Domonkos</t>
  </si>
  <si>
    <t>Lantos Zoltán</t>
  </si>
  <si>
    <t>Deák Szilvia</t>
  </si>
  <si>
    <t>Nyitrai Emőd</t>
  </si>
  <si>
    <t>Pados Róbert</t>
  </si>
  <si>
    <t>Lázár Arany</t>
  </si>
  <si>
    <t>Kocsis Hermina</t>
  </si>
  <si>
    <t>Huszka Magdolna</t>
  </si>
  <si>
    <t>Kónya Zoltán</t>
  </si>
  <si>
    <t>Bán Gedeon</t>
  </si>
  <si>
    <t>Rejtő Ibolya</t>
  </si>
  <si>
    <t>Alföldi Donát</t>
  </si>
  <si>
    <t>Kollár Anikó</t>
  </si>
  <si>
    <t>Vámos Berta</t>
  </si>
  <si>
    <t>Liptai Valentin</t>
  </si>
  <si>
    <t>Ritter Kolos</t>
  </si>
  <si>
    <t>Bihari Jolán</t>
  </si>
  <si>
    <t>Lantos Aurél</t>
  </si>
  <si>
    <t>Dallos Farkas</t>
  </si>
  <si>
    <t>Udvardi Györgyi</t>
  </si>
  <si>
    <t>Kulcsár Pál</t>
  </si>
  <si>
    <t>Bodó Pongrác</t>
  </si>
  <si>
    <t>Selmeci Sándor</t>
  </si>
  <si>
    <t>Vida Lilla</t>
  </si>
  <si>
    <t>Dudás Anna</t>
  </si>
  <si>
    <t>Nyéki Amanda</t>
  </si>
  <si>
    <t>Vörös Irén</t>
  </si>
  <si>
    <t>Pető Orbán</t>
  </si>
  <si>
    <t>Galla Márkus</t>
  </si>
  <si>
    <t>Kövér Richárd</t>
  </si>
  <si>
    <t>Pesti Taksony</t>
  </si>
  <si>
    <t>Tar Erzsébet</t>
  </si>
  <si>
    <t>Huszka Ervin</t>
  </si>
  <si>
    <t>Szentgyörgyi Gerzson</t>
  </si>
  <si>
    <t>Kozma Izabella</t>
  </si>
  <si>
    <t>Maróti Amanda</t>
  </si>
  <si>
    <t>Pákozdi Miléna</t>
  </si>
  <si>
    <t>Sárvári Adrienn</t>
  </si>
  <si>
    <t>Gyarmati Vilma</t>
  </si>
  <si>
    <t>Lugosi Dorottya</t>
  </si>
  <si>
    <t>Répási Tas</t>
  </si>
  <si>
    <t>Perényi Adél</t>
  </si>
  <si>
    <t>Váradi Benő</t>
  </si>
  <si>
    <t>Szász Judit</t>
  </si>
  <si>
    <t>Kútvölgyi Judit</t>
  </si>
  <si>
    <t>Czifra Fábián</t>
  </si>
  <si>
    <t>Török Eszter</t>
  </si>
  <si>
    <t>Katona Zsigmond</t>
  </si>
  <si>
    <t>Kamarás Hédi</t>
  </si>
  <si>
    <t>Szoboszlai Pálma</t>
  </si>
  <si>
    <t>Pázmány Fülöp</t>
  </si>
  <si>
    <t>Dóczi Brigitta</t>
  </si>
  <si>
    <t>Zentai Tivadar</t>
  </si>
  <si>
    <t>Padányi Matild</t>
  </si>
  <si>
    <t>Galambos Mária</t>
  </si>
  <si>
    <t>Nagy Kálmán</t>
  </si>
  <si>
    <t>Torda Martina</t>
  </si>
  <si>
    <t>Fodor Gyöngyi</t>
  </si>
  <si>
    <t>Csóka Katalin</t>
  </si>
  <si>
    <t>Radványi Jeromos</t>
  </si>
  <si>
    <t>Gerő Szidónia</t>
  </si>
  <si>
    <t>Földvári Tas</t>
  </si>
  <si>
    <t>Füstös Szabolcs</t>
  </si>
  <si>
    <t>Forgács Pál</t>
  </si>
  <si>
    <t>Révész Miklós</t>
  </si>
  <si>
    <t>Faludi Gábor</t>
  </si>
  <si>
    <t>Megyesi Sára</t>
  </si>
  <si>
    <t>Szerdahelyi Ivó</t>
  </si>
  <si>
    <t>Radványi Katinka</t>
  </si>
  <si>
    <t>Vida Gyula</t>
  </si>
  <si>
    <t>Kamarás Bonifác</t>
  </si>
  <si>
    <t>Szekeres Emma</t>
  </si>
  <si>
    <t>Perényi Borisz</t>
  </si>
  <si>
    <t>Kormos Hilda</t>
  </si>
  <si>
    <t>Sárközi Csongor</t>
  </si>
  <si>
    <t>Süle Ignác</t>
  </si>
  <si>
    <t>Vitéz Miléna</t>
  </si>
  <si>
    <t>Sebő Tamara</t>
  </si>
  <si>
    <t>Forrai Natália</t>
  </si>
  <si>
    <t>Kertes Annabella</t>
  </si>
  <si>
    <t>Gyenes Bernát</t>
  </si>
  <si>
    <t>Pákozdi Péter</t>
  </si>
  <si>
    <t>Répási Kolos</t>
  </si>
  <si>
    <t>Kékesi Imre</t>
  </si>
  <si>
    <t>Mérei Elemér</t>
  </si>
  <si>
    <t>Kurucz Natália</t>
  </si>
  <si>
    <t>Nádor Péter</t>
  </si>
  <si>
    <t>Halmai Sebestény</t>
  </si>
  <si>
    <t>Süle Gedeon</t>
  </si>
  <si>
    <t>Goda Gyöngyi</t>
  </si>
  <si>
    <t>Sziráki Rita</t>
  </si>
  <si>
    <t>Faludi Lőrinc</t>
  </si>
  <si>
    <t>Bartos Stefánia</t>
  </si>
  <si>
    <t>Rácz Sarolta</t>
  </si>
  <si>
    <t>Petrányi Kriszta</t>
  </si>
  <si>
    <t>Sóti Malvin</t>
  </si>
  <si>
    <t>Mohos Heléna</t>
  </si>
  <si>
    <t>Budai Veronika</t>
  </si>
  <si>
    <t>Pomázi Kornélia</t>
  </si>
  <si>
    <t>Dózsa Rozália</t>
  </si>
  <si>
    <t>Kormos Herman</t>
  </si>
  <si>
    <t>Selmeci Zsóka</t>
  </si>
  <si>
    <t>Sötér Gedeon</t>
  </si>
  <si>
    <t>Mácsai Tamara</t>
  </si>
  <si>
    <t>Holló Barna</t>
  </si>
  <si>
    <t>Megyesi Máté</t>
  </si>
  <si>
    <t>Hidvégi Csanád</t>
  </si>
  <si>
    <t>Ötvös Fanni</t>
  </si>
  <si>
    <t>Csorba Felícia</t>
  </si>
  <si>
    <t>Kuti Berta</t>
  </si>
  <si>
    <t>Vass Márkó</t>
  </si>
  <si>
    <t>Süle Heléna</t>
  </si>
  <si>
    <t>Ormai Alfréd</t>
  </si>
  <si>
    <t>Ambrus Kolos</t>
  </si>
  <si>
    <t>Hagymási Béla</t>
  </si>
  <si>
    <t>Árva Rozália</t>
  </si>
  <si>
    <t>Tihanyi Izolda</t>
  </si>
  <si>
    <t>Zágon Orsolya</t>
  </si>
  <si>
    <t>Kurucz Emőke</t>
  </si>
  <si>
    <t>Virág Sebestény</t>
  </si>
  <si>
    <t>Kállai Bulcsú</t>
  </si>
  <si>
    <t>Hornyák Leonóra</t>
  </si>
  <si>
    <t>Egyed Kriszta</t>
  </si>
  <si>
    <t>Rényi Heléna</t>
  </si>
  <si>
    <t>Lugosi Vencel</t>
  </si>
  <si>
    <t>Pécsi Tünde</t>
  </si>
  <si>
    <t>Sajó Katinka</t>
  </si>
  <si>
    <t>Hamza Hermina</t>
  </si>
  <si>
    <t>Karikás Orsolya</t>
  </si>
  <si>
    <t>Csonka Szilveszter</t>
  </si>
  <si>
    <t>Borbély Boglár</t>
  </si>
  <si>
    <t>Huber Pál</t>
  </si>
  <si>
    <t>Somogyvári Marietta</t>
  </si>
  <si>
    <t>Mocsári Etelka</t>
  </si>
  <si>
    <t>Barta Hedvig</t>
  </si>
  <si>
    <t>Sziráki Regina</t>
  </si>
  <si>
    <t>Csiszár János</t>
  </si>
  <si>
    <t>Kósa Jusztin</t>
  </si>
  <si>
    <t>Mohácsi Piroska</t>
  </si>
  <si>
    <t>Csergő Amália</t>
  </si>
  <si>
    <t>Lakatos Barna</t>
  </si>
  <si>
    <t>Orosz Szabina</t>
  </si>
  <si>
    <t>Lakatos Orsolya</t>
  </si>
  <si>
    <t>Ambrus Renáta</t>
  </si>
  <si>
    <t>Mezei Erik</t>
  </si>
  <si>
    <t>Rejtő Adrienn</t>
  </si>
  <si>
    <t>Gyarmati Olga</t>
  </si>
  <si>
    <t>Csernus Ábrahám</t>
  </si>
  <si>
    <t>Nemes Ilka</t>
  </si>
  <si>
    <t>Arató Ambrus</t>
  </si>
  <si>
    <t>Bánki Lázár</t>
  </si>
  <si>
    <t>Sziráki Gedeon</t>
  </si>
  <si>
    <t>Kerekes Ede</t>
  </si>
  <si>
    <t>Sós Gábor</t>
  </si>
  <si>
    <t>Mezei Vendel</t>
  </si>
  <si>
    <t>Szegő Márkus</t>
  </si>
  <si>
    <t>Sütő Andrea</t>
  </si>
  <si>
    <t>Bódi Bendegúz</t>
  </si>
  <si>
    <t>Füleki Emőd</t>
  </si>
  <si>
    <t>Szabó Fanni</t>
  </si>
  <si>
    <t>Kamarás Luca</t>
  </si>
  <si>
    <t>Pozsgai Sándor</t>
  </si>
  <si>
    <t>Szelei Zsuzsanna</t>
  </si>
  <si>
    <t>munkatárs</t>
  </si>
  <si>
    <t>hónap</t>
  </si>
  <si>
    <t>bevétel</t>
  </si>
  <si>
    <t>éves bevétel %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</si>
  <si>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</si>
  <si>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</si>
  <si>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</si>
  <si>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</si>
  <si>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</si>
  <si>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</si>
  <si>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</si>
  <si>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</si>
  <si>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</si>
  <si>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dátum</t>
  </si>
  <si>
    <t>vevők</t>
  </si>
  <si>
    <t>Egy bolt két legfontosabb forgalmi adatát tartal-</t>
  </si>
  <si>
    <t>mazza a táblázat. Hány vevő vásárolt az adott</t>
  </si>
  <si>
    <t>napon és este hány forint volt a kasszában.</t>
  </si>
  <si>
    <t>Számolja ki, éves szinten hány forint esik egy vásárlóra!</t>
  </si>
  <si>
    <t>Aradi Olga</t>
  </si>
  <si>
    <t>Csonka Dominika</t>
  </si>
  <si>
    <t>Dózsa Gedeon</t>
  </si>
  <si>
    <t>Szorád Jakab</t>
  </si>
  <si>
    <t>Tar Bendegúz</t>
  </si>
  <si>
    <t>Mátrai Tivadar</t>
  </si>
  <si>
    <t>Perger Réka</t>
  </si>
  <si>
    <t>Szanyi Tódor</t>
  </si>
  <si>
    <t>Hidas Marietta</t>
  </si>
  <si>
    <t>Sánta Roland</t>
  </si>
  <si>
    <t>Lakatos Szaniszló</t>
  </si>
  <si>
    <t>Szegő Ágota</t>
  </si>
  <si>
    <t>Halasi Györgyi</t>
  </si>
  <si>
    <t>Hegedűs Gedeon</t>
  </si>
  <si>
    <t>Madarász Tekla</t>
  </si>
  <si>
    <t>Pap Miléna</t>
  </si>
  <si>
    <t>Borbély Szaniszló</t>
  </si>
  <si>
    <t>Fejes Gyöngyi</t>
  </si>
  <si>
    <t>Piller Kitti</t>
  </si>
  <si>
    <t>Mácsai Tivadar</t>
  </si>
  <si>
    <t>Pallagi Beáta</t>
  </si>
  <si>
    <t>Perlaki Ildikó</t>
  </si>
  <si>
    <t>Szamosi Hajnalka</t>
  </si>
  <si>
    <t>Pusztai Viola</t>
  </si>
  <si>
    <t>Lovász Natália</t>
  </si>
  <si>
    <t>Sátori Anita</t>
  </si>
  <si>
    <t>Farkas Izabella</t>
  </si>
  <si>
    <t>Szilágyi Imola</t>
  </si>
  <si>
    <t>Vida Benő</t>
  </si>
  <si>
    <t>Kökény Györgyi</t>
  </si>
  <si>
    <t>Molnár Zsófia</t>
  </si>
  <si>
    <t>Hagymási Hajnalka</t>
  </si>
  <si>
    <t>Kosztolányi Zsófia</t>
  </si>
  <si>
    <t>Pócsik Andrea</t>
  </si>
  <si>
    <t>Szántó Berta</t>
  </si>
  <si>
    <t>Sütő Natália</t>
  </si>
  <si>
    <t>Szentmiklósi Győző</t>
  </si>
  <si>
    <t>Rényi Sebestény</t>
  </si>
  <si>
    <t>Kollár Helga</t>
  </si>
  <si>
    <t>Pálos Zsóka</t>
  </si>
  <si>
    <t>Mácsai Marianna</t>
  </si>
  <si>
    <t>Megyesi Gizella</t>
  </si>
  <si>
    <t>Bognár Csanád</t>
  </si>
  <si>
    <t>Rózsahegyi Bátor</t>
  </si>
  <si>
    <t>Bíró Petra</t>
  </si>
  <si>
    <t>Benkő Kolos</t>
  </si>
  <si>
    <t>Szepesi Aurél</t>
  </si>
  <si>
    <t>Sziva Jenő</t>
  </si>
  <si>
    <t>Karsai Péter</t>
  </si>
  <si>
    <t>Fábián Adrienn</t>
  </si>
  <si>
    <t>Engi Eszter</t>
  </si>
  <si>
    <t>Komlósi Róza</t>
  </si>
  <si>
    <t>Mohos Ida</t>
  </si>
  <si>
    <t>Reményi Bence</t>
  </si>
  <si>
    <t>Karácsony Géza</t>
  </si>
  <si>
    <t>Perlaki Lázár</t>
  </si>
  <si>
    <t>Juhász Veronika</t>
  </si>
  <si>
    <t>Csányi Péter</t>
  </si>
  <si>
    <t>Kopácsi Valentin</t>
  </si>
  <si>
    <t>Hornyák Emma</t>
  </si>
  <si>
    <t>Honti Klotild</t>
  </si>
  <si>
    <t>Boros Adrienn</t>
  </si>
  <si>
    <t>Jenei Rita</t>
  </si>
  <si>
    <t>Gerő Kázmér</t>
  </si>
  <si>
    <t>Csergő Éva</t>
  </si>
  <si>
    <t>Jámbor Timót</t>
  </si>
  <si>
    <t>Sulyok Heléna</t>
  </si>
  <si>
    <t>Hamar Gyöngyvér</t>
  </si>
  <si>
    <t>Galambos Nóra</t>
  </si>
  <si>
    <t>Csergő Miléna</t>
  </si>
  <si>
    <t>Svéd Barna</t>
  </si>
  <si>
    <t>Borbély Csenge</t>
  </si>
  <si>
    <t>Agócs Albert</t>
  </si>
  <si>
    <t>Nádasi Hajnalka</t>
  </si>
  <si>
    <t>Katona Éva</t>
  </si>
  <si>
    <t>Gönci Mózes</t>
  </si>
  <si>
    <t>Dózsa Annamária</t>
  </si>
  <si>
    <t>Somos Orsolya</t>
  </si>
  <si>
    <t>Lakatos Ágota</t>
  </si>
  <si>
    <t>Kubinyi Antónia</t>
  </si>
  <si>
    <t>Csontos Ede</t>
  </si>
  <si>
    <t>Katona Klára</t>
  </si>
  <si>
    <t>Dózsa Boglár</t>
  </si>
  <si>
    <t>Szakács Krisztina</t>
  </si>
  <si>
    <t>Deli Zsuzsanna</t>
  </si>
  <si>
    <t>Mohos Berta</t>
  </si>
  <si>
    <t>Gulyás Beatrix</t>
  </si>
  <si>
    <t>Béres Félix</t>
  </si>
  <si>
    <t>Petrányi Andor</t>
  </si>
  <si>
    <t>Gazsó Anita</t>
  </si>
  <si>
    <t>Fekete Galina</t>
  </si>
  <si>
    <t>Ormai Szaniszló</t>
  </si>
  <si>
    <t>Roboz Gellért</t>
  </si>
  <si>
    <t>Sasvári Szervác</t>
  </si>
  <si>
    <t>Nyitrai Klára</t>
  </si>
  <si>
    <t>Kalocsai Móricz</t>
  </si>
  <si>
    <t>Dombi Barnabás</t>
  </si>
  <si>
    <t>Fodor Iván</t>
  </si>
  <si>
    <t>Bodó Zita</t>
  </si>
  <si>
    <t>Kun Viktória</t>
  </si>
  <si>
    <t>Iványi Gerda</t>
  </si>
  <si>
    <t>Király Norbert</t>
  </si>
  <si>
    <t>Dobos Károly</t>
  </si>
  <si>
    <t>Török Antónia</t>
  </si>
  <si>
    <t>Petényi Dominika</t>
  </si>
  <si>
    <t>Bíró Nóra</t>
  </si>
  <si>
    <t>Kecskés Katalin</t>
  </si>
  <si>
    <t>Pallagi Márta</t>
  </si>
  <si>
    <t>Petrovics Borisz</t>
  </si>
  <si>
    <t>Pozsonyi Bálint</t>
  </si>
  <si>
    <t>Nádasi Enikő</t>
  </si>
  <si>
    <t>Pék Sára</t>
  </si>
  <si>
    <t>Lakos Menyhért</t>
  </si>
  <si>
    <t>Szerencsés Vilmos</t>
  </si>
  <si>
    <t>Somodi Lili</t>
  </si>
  <si>
    <t>Hidvégi Adorján</t>
  </si>
  <si>
    <t>Puskás Zoltán</t>
  </si>
  <si>
    <t>Rácz Andrea</t>
  </si>
  <si>
    <t>Csóka Mihály</t>
  </si>
  <si>
    <t>Szolnoki Tilda</t>
  </si>
  <si>
    <t>Sziva Liliána</t>
  </si>
  <si>
    <t>Palágyi Eszter</t>
  </si>
  <si>
    <t>Keszler Zita</t>
  </si>
  <si>
    <t>Kökény Mária</t>
  </si>
  <si>
    <t>Szatmári Ibolya</t>
  </si>
  <si>
    <t>Nagy Szaniszló</t>
  </si>
  <si>
    <t>Nyéki Hilda</t>
  </si>
  <si>
    <t>Csányi Aladár</t>
  </si>
  <si>
    <t>Orosz Tilda</t>
  </si>
  <si>
    <t>Egerszegi Csanád</t>
  </si>
  <si>
    <t>Dömötör Flóra</t>
  </si>
  <si>
    <t>Hajós Adél</t>
  </si>
  <si>
    <t>Jenei Vajk</t>
  </si>
  <si>
    <t>Szőnyi Magdaléna</t>
  </si>
  <si>
    <t>Csóka Illés</t>
  </si>
  <si>
    <t>Csergő Gyöngyvér</t>
  </si>
  <si>
    <t>Pollák Vince</t>
  </si>
  <si>
    <t>Pálfi Elvira</t>
  </si>
  <si>
    <t>Kormos Antal</t>
  </si>
  <si>
    <t>Pálvölgyi Bulcsú</t>
  </si>
  <si>
    <t>Kis Debóra</t>
  </si>
  <si>
    <t>Rejtő Emilia</t>
  </si>
  <si>
    <t>Földes Lőrinc</t>
  </si>
  <si>
    <t>Hanák Kármen</t>
  </si>
  <si>
    <t>Romhányi Dávid</t>
  </si>
  <si>
    <t>Torda Ambrus</t>
  </si>
  <si>
    <t>Csordás Jusztin</t>
  </si>
  <si>
    <t>Bodrogi Ábel</t>
  </si>
  <si>
    <t>Sáfrány Tihamér</t>
  </si>
  <si>
    <t>Dózsa Soma</t>
  </si>
  <si>
    <t>Orosz Edit</t>
  </si>
  <si>
    <t>Káldor Dóra</t>
  </si>
  <si>
    <t>Sötér Herman</t>
  </si>
  <si>
    <t>Róka Edgár</t>
  </si>
  <si>
    <t>Iványi Dorottya</t>
  </si>
  <si>
    <t>Heller János</t>
  </si>
  <si>
    <t>Mezei Lóránd</t>
  </si>
  <si>
    <t>Morvai Boldizsár</t>
  </si>
  <si>
    <t>Jávor Csenger</t>
  </si>
  <si>
    <t>Kuti Ervin</t>
  </si>
  <si>
    <t>Gyurkovics Amanda</t>
  </si>
  <si>
    <t>Egerszegi Dominika</t>
  </si>
  <si>
    <t>Éles Áron</t>
  </si>
  <si>
    <t>Sulyok Rudolf</t>
  </si>
  <si>
    <t>Gond Vera</t>
  </si>
  <si>
    <t>Perlaki Róbert</t>
  </si>
  <si>
    <t>Szabó Beatrix</t>
  </si>
  <si>
    <t>Nyéki Barnabás</t>
  </si>
  <si>
    <t>Madarász Paulina</t>
  </si>
  <si>
    <t>Piros Vera</t>
  </si>
  <si>
    <t>Goda Nándor</t>
  </si>
  <si>
    <t>Karikás Virág</t>
  </si>
  <si>
    <t>Szelei Győző</t>
  </si>
  <si>
    <t>Pék Paula</t>
  </si>
  <si>
    <t>Kozma Szaniszló</t>
  </si>
  <si>
    <t>Pozsonyi Herman</t>
  </si>
  <si>
    <t>Mocsári Renáta</t>
  </si>
  <si>
    <t>Reményi Szaniszló</t>
  </si>
  <si>
    <t>Czakó Ignác</t>
  </si>
  <si>
    <t>Nyári Ágota</t>
  </si>
  <si>
    <t>Pomázi Mihály</t>
  </si>
  <si>
    <t>Hamza Dominika</t>
  </si>
  <si>
    <t>Árva Kolos</t>
  </si>
  <si>
    <t>Porkoláb Bonifác</t>
  </si>
  <si>
    <t>Szegedi Amanda</t>
  </si>
  <si>
    <t>Holló Ármin</t>
  </si>
  <si>
    <t>Abonyi Márkus</t>
  </si>
  <si>
    <t>Kőműves Gerzson</t>
  </si>
  <si>
    <t>Vári András</t>
  </si>
  <si>
    <t>Dóka Zoltán</t>
  </si>
  <si>
    <t>Sárkány Ernő</t>
  </si>
  <si>
    <t>Ritter Zsófia</t>
  </si>
  <si>
    <t>Juhász Magdolna</t>
  </si>
  <si>
    <t>Káplár Vanda</t>
  </si>
  <si>
    <t>Heller Valéria</t>
  </si>
  <si>
    <t>Rózsavölgyi Hugó</t>
  </si>
  <si>
    <t>Dévényi Taksony</t>
  </si>
  <si>
    <t>Deli Endre</t>
  </si>
  <si>
    <t>Halász Beáta</t>
  </si>
  <si>
    <t>Csergő Zita</t>
  </si>
  <si>
    <t>Kertész Liza</t>
  </si>
  <si>
    <t>Szántai Teréz</t>
  </si>
  <si>
    <t>Vitéz Magdolna</t>
  </si>
  <si>
    <t>Jenei Ferenc</t>
  </si>
  <si>
    <t>Ligeti Olga</t>
  </si>
  <si>
    <t>Asztalos Zoltán</t>
  </si>
  <si>
    <t>Végh Soma</t>
  </si>
  <si>
    <t>Szirtes Géza</t>
  </si>
  <si>
    <t>Gosztonyi Luca</t>
  </si>
  <si>
    <t>Kollár Bertalan</t>
  </si>
  <si>
    <t>Pete Liliána</t>
  </si>
  <si>
    <t>Megyeri Vince</t>
  </si>
  <si>
    <t>Surányi Réka</t>
  </si>
  <si>
    <t>Rejtő Márkó</t>
  </si>
  <si>
    <t>Buzsáki Fülöp</t>
  </si>
  <si>
    <t>Szendrő Özséb</t>
  </si>
  <si>
    <t>Soltész Bertalan</t>
  </si>
  <si>
    <t>Pollák Domonkos</t>
  </si>
  <si>
    <t>Gond Melinda</t>
  </si>
  <si>
    <t>Adorján Krisztián</t>
  </si>
  <si>
    <t>Kőműves Gergely</t>
  </si>
  <si>
    <t>Dobai Domonkos</t>
  </si>
  <si>
    <t>Fenyvesi Lilla</t>
  </si>
  <si>
    <t>Pázmány Elemér</t>
  </si>
  <si>
    <t>Cseke Olimpia</t>
  </si>
  <si>
    <t>Kerti Salamon</t>
  </si>
  <si>
    <t>Pomázi Sándor</t>
  </si>
  <si>
    <t>Liptai Jenő</t>
  </si>
  <si>
    <t>Raffai Rókus</t>
  </si>
  <si>
    <t>Reményi Orbán</t>
  </si>
  <si>
    <t>Pete Dezső</t>
  </si>
  <si>
    <t>Bertók Gábor</t>
  </si>
  <si>
    <t>Sziráki Tivadar</t>
  </si>
  <si>
    <t>üzletkötő</t>
  </si>
  <si>
    <t>árbevétel</t>
  </si>
  <si>
    <t>szem.szám</t>
  </si>
  <si>
    <t>jutalék</t>
  </si>
  <si>
    <t>kiosztandó jutalék</t>
  </si>
  <si>
    <t>kiosztott jutalék</t>
  </si>
  <si>
    <t>A vállalat száz millió forint jutalékot fizet üzletkötőinek,</t>
  </si>
  <si>
    <t>lének, annyi százalékát kapja a száz milliónak.</t>
  </si>
  <si>
    <t xml:space="preserve">Egyetlen, másolható képlettel, számolja ki hány forintot </t>
  </si>
  <si>
    <t>A kerekítést a TÖBBSZ.KEREKÍT függvénnyel tudja megoldani.</t>
  </si>
  <si>
    <t>Ellenőrizze a felosztást! Tehát adja össze a kiosztott</t>
  </si>
  <si>
    <t>jutalékokat!</t>
  </si>
  <si>
    <t>az üzletkötők árbevétele arányában. Magyarul, ahány szá-</t>
  </si>
  <si>
    <t>zaléka az adott üzletkötő árbevétele a vállalat árbevéte-</t>
  </si>
  <si>
    <t>kapnak az egyes üzletkötők, öt forintra kerekítve!</t>
  </si>
  <si>
    <t>Halmosi Csilla</t>
  </si>
  <si>
    <t>Béres Kornélia</t>
  </si>
  <si>
    <t>Roboz Lukács</t>
  </si>
  <si>
    <t>Bartos Tünde</t>
  </si>
  <si>
    <t>Virág Kriszta</t>
  </si>
  <si>
    <t>Engi Borbála</t>
  </si>
  <si>
    <t>Csordás Domonkos</t>
  </si>
  <si>
    <t>Kozák Melinda</t>
  </si>
  <si>
    <t>Palágyi Tamás</t>
  </si>
  <si>
    <t>Jancsó László</t>
  </si>
  <si>
    <t>Gáti Zsófia</t>
  </si>
  <si>
    <t>Megyeri Jolán</t>
  </si>
  <si>
    <t>Orosz Marianna</t>
  </si>
  <si>
    <t>Dobai Borbála</t>
  </si>
  <si>
    <t>Róka Leonóra</t>
  </si>
  <si>
    <t>Rejtő Benedek</t>
  </si>
  <si>
    <t>Heller Gergely</t>
  </si>
  <si>
    <t>Balog Emilia</t>
  </si>
  <si>
    <t>Káplár Arany</t>
  </si>
  <si>
    <t>Roboz Amanda</t>
  </si>
  <si>
    <t>Almási Tamás</t>
  </si>
  <si>
    <t>Szántó Mária</t>
  </si>
  <si>
    <t>Maróti Barbara</t>
  </si>
  <si>
    <t>Sáfrány László</t>
  </si>
  <si>
    <t>Csorba Ambrus</t>
  </si>
  <si>
    <t>Gond Péter</t>
  </si>
  <si>
    <t>Nemes Bendegúz</t>
  </si>
  <si>
    <t>Tárnok Bulcsú</t>
  </si>
  <si>
    <t>Erdei Arika</t>
  </si>
  <si>
    <t>Váraljai Amanda</t>
  </si>
  <si>
    <t>Lakatos Hunor</t>
  </si>
  <si>
    <t>Boros Mónika</t>
  </si>
  <si>
    <t>Kardos Julianna</t>
  </si>
  <si>
    <t>Pósa Luca</t>
  </si>
  <si>
    <t>alapbér</t>
  </si>
  <si>
    <t>státusz</t>
  </si>
  <si>
    <t/>
  </si>
  <si>
    <t>fizetés</t>
  </si>
  <si>
    <t>A táblázat a munkatársak ledolgozott óráit tartalmazza napi</t>
  </si>
  <si>
    <t>bontásban. Számoljuk ki a fizetésüket, amely áll az alapbérből,</t>
  </si>
  <si>
    <t>a minden ledolgozott óra után járó kettőszázötven forintból</t>
  </si>
  <si>
    <t>pluszból, ami az alapbérük tíz százaléka.</t>
  </si>
  <si>
    <t>A fizetés harmadik részének kiszámításához nem kell HA függ-</t>
  </si>
  <si>
    <t>vényt használnunk! A kifejezés a logikai vizsgálattal kezdődik:</t>
  </si>
  <si>
    <t>(státusz &gt; 3). A logikai teszt zárójelben áll, hogy a program "lássa",</t>
  </si>
  <si>
    <t>hol a vége a reláció jobb oldalán álló kifejezésnek. Az IGAZ és a</t>
  </si>
  <si>
    <t>HAMIS értékeket az Excel egyre, illetve nullára konvertálja, mivel</t>
  </si>
  <si>
    <t>az eredménnyel aritmetikai műveletet kell végeznie...</t>
  </si>
  <si>
    <t>valamint a háromnál nagyobb státuszú munkatársaknak fizetett</t>
  </si>
  <si>
    <t>Számolja ki a munkatársak fizetését egyetlen másolható képlettel!</t>
  </si>
  <si>
    <t>Számolja ki a C oszlopban hány százaléka az egyes</t>
  </si>
  <si>
    <t>hónapok bevétele az éves bevételnek! A feladatot</t>
  </si>
  <si>
    <t>egyetlen, másolható képlettel oldja meg!</t>
  </si>
  <si>
    <t>A fizetés három része egy SZUM függvény három argumentuma legyen!</t>
  </si>
  <si>
    <t>pályázat
kódja</t>
  </si>
  <si>
    <t>nyertesek
száma</t>
  </si>
  <si>
    <t>támogatás
egy főre</t>
  </si>
  <si>
    <t>támogatás
összesen</t>
  </si>
  <si>
    <t>aktív</t>
  </si>
  <si>
    <t>A táblázat pályázatok adatait tartalmazza. A már lezárult pályá-</t>
  </si>
  <si>
    <t>zatok nyerteseinek számát ismerjük, de amelyiknek még nem</t>
  </si>
  <si>
    <t>járt le a jelentkezési határideje, azoknak a "nyertesek száma"</t>
  </si>
  <si>
    <t>cellájában az "aktív" szó szerepel. A "támogatás összesen" oszlop</t>
  </si>
  <si>
    <t>cellái a pályázat nyerteseinek kiosztott pénzt tartalmazza.</t>
  </si>
  <si>
    <t>Számolja ki, hány forintot osztottak ki, a már lezárult pályázatokra!</t>
  </si>
  <si>
    <t>ügyfél</t>
  </si>
  <si>
    <t>város</t>
  </si>
  <si>
    <t>számla</t>
  </si>
  <si>
    <t>egyenleg</t>
  </si>
  <si>
    <t xml:space="preserve"> Abonyi Olimpia</t>
  </si>
  <si>
    <t>Székesfehérvár</t>
  </si>
  <si>
    <t>Ultimate</t>
  </si>
  <si>
    <t xml:space="preserve"> Ács Rozália</t>
  </si>
  <si>
    <t>Pécs</t>
  </si>
  <si>
    <t>Gold</t>
  </si>
  <si>
    <t xml:space="preserve"> Adorján Mihály</t>
  </si>
  <si>
    <t xml:space="preserve"> Adorján Szabrina</t>
  </si>
  <si>
    <t>Elit</t>
  </si>
  <si>
    <t xml:space="preserve"> Agócs Norbert</t>
  </si>
  <si>
    <t>Standard</t>
  </si>
  <si>
    <t xml:space="preserve"> Ambrus Bíborka</t>
  </si>
  <si>
    <t>Budapest</t>
  </si>
  <si>
    <t xml:space="preserve"> Angyal Katalin</t>
  </si>
  <si>
    <t xml:space="preserve"> Asolti Hermina</t>
  </si>
  <si>
    <t>Győr</t>
  </si>
  <si>
    <t xml:space="preserve"> Bacsó Csenge</t>
  </si>
  <si>
    <t xml:space="preserve"> Bacsó Katalin</t>
  </si>
  <si>
    <t>Kecskemét</t>
  </si>
  <si>
    <t xml:space="preserve"> Bacsó Tas</t>
  </si>
  <si>
    <t>Miskolc</t>
  </si>
  <si>
    <t xml:space="preserve"> Balog Nándor</t>
  </si>
  <si>
    <t>Szeged</t>
  </si>
  <si>
    <t xml:space="preserve"> Balog Olimpia</t>
  </si>
  <si>
    <t xml:space="preserve"> Bán Tibor</t>
  </si>
  <si>
    <t xml:space="preserve"> Baranyai Huba</t>
  </si>
  <si>
    <t>Debrecen</t>
  </si>
  <si>
    <t xml:space="preserve"> Bartos Bence</t>
  </si>
  <si>
    <t>Nyíregyháza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</si>
  <si>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</si>
  <si>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</si>
  <si>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</si>
  <si>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</si>
  <si>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</si>
  <si>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</si>
  <si>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</si>
  <si>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</si>
  <si>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</si>
  <si>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</si>
  <si>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</si>
  <si>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</si>
  <si>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</si>
  <si>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</si>
  <si>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</si>
  <si>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</si>
  <si>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</si>
  <si>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</si>
  <si>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</si>
  <si>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</si>
  <si>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</si>
  <si>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</si>
  <si>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</si>
  <si>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</si>
  <si>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</si>
  <si>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</si>
  <si>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</si>
  <si>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</si>
  <si>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</si>
  <si>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</si>
  <si>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</si>
  <si>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</si>
  <si>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</si>
  <si>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</si>
  <si>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</si>
  <si>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</si>
  <si>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</si>
  <si>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</si>
  <si>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</si>
  <si>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</si>
  <si>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</si>
  <si>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</si>
  <si>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</si>
  <si>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</si>
  <si>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</si>
  <si>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</si>
  <si>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</si>
  <si>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</si>
  <si>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</si>
  <si>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</si>
  <si>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</si>
  <si>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</si>
  <si>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</si>
  <si>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</si>
  <si>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</si>
  <si>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</si>
  <si>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</si>
  <si>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</si>
  <si>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</si>
  <si>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</si>
  <si>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</si>
  <si>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</si>
  <si>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</si>
  <si>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</si>
  <si>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</si>
  <si>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</si>
  <si>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</si>
  <si>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</si>
  <si>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</si>
  <si>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</si>
  <si>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</si>
  <si>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</si>
  <si>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</si>
  <si>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</si>
  <si>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</si>
  <si>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</si>
  <si>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</si>
  <si>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</si>
  <si>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</si>
  <si>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</si>
  <si>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</si>
  <si>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</si>
  <si>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</si>
  <si>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</si>
  <si>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</si>
  <si>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</si>
  <si>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</si>
  <si>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</si>
  <si>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</si>
  <si>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</si>
  <si>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</si>
  <si>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</si>
  <si>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</si>
  <si>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</si>
  <si>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</si>
  <si>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</si>
  <si>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</si>
  <si>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</si>
  <si>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</si>
  <si>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</si>
  <si>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</si>
  <si>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</si>
  <si>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</si>
  <si>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</si>
  <si>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</si>
  <si>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</si>
  <si>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</si>
  <si>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</si>
  <si>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</si>
  <si>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</si>
  <si>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</si>
  <si>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</si>
  <si>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</si>
  <si>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</si>
  <si>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</si>
  <si>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</si>
  <si>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</si>
  <si>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</si>
  <si>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</si>
  <si>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</si>
  <si>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</si>
  <si>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</si>
  <si>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</si>
  <si>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</si>
  <si>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</si>
  <si>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</si>
  <si>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</si>
  <si>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</si>
  <si>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</si>
  <si>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</si>
  <si>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</si>
  <si>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</si>
  <si>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</si>
  <si>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</si>
  <si>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</si>
  <si>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</si>
  <si>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</si>
  <si>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</si>
  <si>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</si>
  <si>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</si>
  <si>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</si>
  <si>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</si>
  <si>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</si>
  <si>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</si>
  <si>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</si>
  <si>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</si>
  <si>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</si>
  <si>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</si>
  <si>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</si>
  <si>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</si>
  <si>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</si>
  <si>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</si>
  <si>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</si>
  <si>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</si>
  <si>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</si>
  <si>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</si>
  <si>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</si>
  <si>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</si>
  <si>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</si>
  <si>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</si>
  <si>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</si>
  <si>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</si>
  <si>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</si>
  <si>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</si>
  <si>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</si>
  <si>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</si>
  <si>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</si>
  <si>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</si>
  <si>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</si>
  <si>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</si>
  <si>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</si>
  <si>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</si>
  <si>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</si>
  <si>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</si>
  <si>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</si>
  <si>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</si>
  <si>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</si>
  <si>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</si>
  <si>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</si>
  <si>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</si>
  <si>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</si>
  <si>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</si>
  <si>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</si>
  <si>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</si>
  <si>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</si>
  <si>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</si>
  <si>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</si>
  <si>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</si>
  <si>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</si>
  <si>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</si>
  <si>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</si>
  <si>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</si>
  <si>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</si>
  <si>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</si>
  <si>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</si>
  <si>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</si>
  <si>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</si>
  <si>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</si>
  <si>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</si>
  <si>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</si>
  <si>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</si>
  <si>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</si>
  <si>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</si>
  <si>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</si>
  <si>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</si>
  <si>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</si>
  <si>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</si>
  <si>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</si>
  <si>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</si>
  <si>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</si>
  <si>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</si>
  <si>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</si>
  <si>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</si>
  <si>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</si>
  <si>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</si>
  <si>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</si>
  <si>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</si>
  <si>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</si>
  <si>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</si>
  <si>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</si>
  <si>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</si>
  <si>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</si>
  <si>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</si>
  <si>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</si>
  <si>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</si>
  <si>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</si>
  <si>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</si>
  <si>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</si>
  <si>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</si>
  <si>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</si>
  <si>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</si>
  <si>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</si>
  <si>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</si>
  <si>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</si>
  <si>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</si>
  <si>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</si>
  <si>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</si>
  <si>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</si>
  <si>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</si>
  <si>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</si>
  <si>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</si>
  <si>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</si>
  <si>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</si>
  <si>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</si>
  <si>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</si>
  <si>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</si>
  <si>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</si>
  <si>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</si>
  <si>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</si>
  <si>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</si>
  <si>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</si>
  <si>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</si>
  <si>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</si>
  <si>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</si>
  <si>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</si>
  <si>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</si>
  <si>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</si>
  <si>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</si>
  <si>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</si>
  <si>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</si>
  <si>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</si>
  <si>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</si>
  <si>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</si>
  <si>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</si>
  <si>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</si>
  <si>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</si>
  <si>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</si>
  <si>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</si>
  <si>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</si>
  <si>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</si>
  <si>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</si>
  <si>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</si>
  <si>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</si>
  <si>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</si>
  <si>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</si>
  <si>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</si>
  <si>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</si>
  <si>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</si>
  <si>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</si>
  <si>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</si>
  <si>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</si>
  <si>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</si>
  <si>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</si>
  <si>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</si>
  <si>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</si>
  <si>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</si>
  <si>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</si>
  <si>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</si>
  <si>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</si>
  <si>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</si>
  <si>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</si>
  <si>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</si>
  <si>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</si>
  <si>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</si>
  <si>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</si>
  <si>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</si>
  <si>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</si>
  <si>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</si>
  <si>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</si>
  <si>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</si>
  <si>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</si>
  <si>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</si>
  <si>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</si>
  <si>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</si>
  <si>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</si>
  <si>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</si>
  <si>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</si>
  <si>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</si>
  <si>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</si>
  <si>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</si>
  <si>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</si>
  <si>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</si>
  <si>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</si>
  <si>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</si>
  <si>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</si>
  <si>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</si>
  <si>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</si>
  <si>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</si>
  <si>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</si>
  <si>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</si>
  <si>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</si>
  <si>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</si>
  <si>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</si>
  <si>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</si>
  <si>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</si>
  <si>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</si>
  <si>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</si>
  <si>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</si>
  <si>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</si>
  <si>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</si>
  <si>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</si>
  <si>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</si>
  <si>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</si>
  <si>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</si>
  <si>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</si>
  <si>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</si>
  <si>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</si>
  <si>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</si>
  <si>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</si>
  <si>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</si>
  <si>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</si>
  <si>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</si>
  <si>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</si>
  <si>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</si>
  <si>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</si>
  <si>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</si>
  <si>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</si>
  <si>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</si>
  <si>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</si>
  <si>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</si>
  <si>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</si>
  <si>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</si>
  <si>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</si>
  <si>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</si>
  <si>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</si>
  <si>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</si>
  <si>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</si>
  <si>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</si>
  <si>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</si>
  <si>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</si>
  <si>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</si>
  <si>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</si>
  <si>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</si>
  <si>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</si>
  <si>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</si>
  <si>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</si>
  <si>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</si>
  <si>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</si>
  <si>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</si>
  <si>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</si>
  <si>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</si>
  <si>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</si>
  <si>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</si>
  <si>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</si>
  <si>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</si>
  <si>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</si>
  <si>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</si>
  <si>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</si>
  <si>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</si>
  <si>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</si>
  <si>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</si>
  <si>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a látható ügyfelek egyenlegeinek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</si>
</sst>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HUF&quot;_-;\-* #,##0\ &quot;HUF&quot;_-;_-* &quot;-&quot;\ &quot;HUF&quot;_-;_-@_-"/>
    <numFmt numFmtId="41" formatCode="_-* #,##0_-;\-* #,##0_-;_-* &quot;-&quot;_-;_-@_-"/>
    <numFmt numFmtId="164" formatCode="yyyy\-mm\-dd"/>
    <numFmt numFmtId="165" formatCode="#\ ######\ ####"/>
    <numFmt numFmtId="166" formatCode="#,###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0" xfId="1" applyFont="1"/>
    <xf numFmtId="166" fontId="0" fillId="0" borderId="0" xfId="0" applyNumberFormat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/>
    </xf>
  </cellXfs>
  <cellStyles count="4">
    <cellStyle name="Ezres" xfId="1" builtinId="3" customBuiltin="1"/>
    <cellStyle name="Ezres [0]" xfId="2" builtinId="6" hidden="1"/>
    <cellStyle name="Normál" xfId="0" builtinId="0"/>
    <cellStyle name="Pénznem [0]" xfId="3" builtinId="7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F6A2-03AE-4C24-BC55-73D0D89AD804}">
  <dimension ref="A1:L24"/>
  <sheetViews>
    <sheetView tabSelected="1" workbookViewId="0">
      <selection activeCell="G32" sqref="G32"/>
    </sheetView>
  </sheetViews>
  <sheetFormatPr defaultRowHeight="12" x14ac:dyDescent="0.2"/>
  <cols>
    <col min="1" max="1" width="18.83203125" customWidth="1"/>
    <col min="2" max="4" width="8.83203125" customWidth="1"/>
    <col min="5" max="5" width="18.83203125" customWidth="1"/>
    <col min="6" max="8" width="8.83203125" customWidth="1"/>
    <col min="9" max="9" width="18.83203125" customWidth="1"/>
    <col min="10" max="12" width="8.83203125" customWidth="1"/>
  </cols>
  <sheetData>
    <row r="1" spans="1:12" x14ac:dyDescent="0.2">
      <c r="A1" s="2"/>
      <c r="B1" s="6" t="s">
        <v>0</v>
      </c>
      <c r="C1" s="6" t="s">
        <v>1</v>
      </c>
      <c r="D1" s="6" t="s">
        <v>2</v>
      </c>
      <c r="F1" s="6" t="s">
        <v>0</v>
      </c>
      <c r="G1" s="6" t="s">
        <v>1</v>
      </c>
      <c r="H1" s="6" t="s">
        <v>2</v>
      </c>
      <c r="J1" s="6" t="s">
        <v>0</v>
      </c>
      <c r="K1" s="6" t="s">
        <v>1</v>
      </c>
      <c r="L1" s="6" t="s">
        <v>2</v>
      </c>
    </row>
    <row r="2" spans="1:12" x14ac:dyDescent="0.2">
      <c r="A2" t="s">
        <v>3</v>
      </c>
      <c r="B2">
        <v>34</v>
      </c>
      <c r="C2">
        <v>60</v>
      </c>
      <c r="D2">
        <v>2</v>
      </c>
      <c r="E2" s="3" t="s">
        <v>4</v>
      </c>
      <c r="F2">
        <v>23</v>
      </c>
      <c r="G2">
        <v>18</v>
      </c>
      <c r="H2">
        <v>42</v>
      </c>
      <c r="I2" s="3" t="s">
        <v>5</v>
      </c>
      <c r="J2">
        <v>2</v>
      </c>
      <c r="K2">
        <v>30</v>
      </c>
      <c r="L2">
        <v>30</v>
      </c>
    </row>
    <row r="3" spans="1:12" x14ac:dyDescent="0.2">
      <c r="A3" t="s">
        <v>6</v>
      </c>
      <c r="B3">
        <v>3</v>
      </c>
      <c r="C3">
        <v>0</v>
      </c>
      <c r="D3">
        <v>36</v>
      </c>
      <c r="E3" s="3" t="s">
        <v>7</v>
      </c>
      <c r="F3">
        <v>12</v>
      </c>
      <c r="G3">
        <v>54</v>
      </c>
      <c r="H3">
        <v>24</v>
      </c>
      <c r="I3" s="3" t="s">
        <v>8</v>
      </c>
      <c r="J3">
        <v>10</v>
      </c>
      <c r="K3">
        <v>54</v>
      </c>
      <c r="L3">
        <v>50</v>
      </c>
    </row>
    <row r="4" spans="1:12" x14ac:dyDescent="0.2">
      <c r="A4" t="s">
        <v>9</v>
      </c>
      <c r="B4">
        <v>0</v>
      </c>
      <c r="C4">
        <v>26</v>
      </c>
      <c r="D4">
        <v>34</v>
      </c>
      <c r="E4" s="3" t="s">
        <v>10</v>
      </c>
      <c r="F4">
        <v>52</v>
      </c>
      <c r="G4">
        <v>30</v>
      </c>
      <c r="H4">
        <v>12</v>
      </c>
      <c r="I4" s="3" t="s">
        <v>11</v>
      </c>
      <c r="J4">
        <v>19</v>
      </c>
      <c r="K4">
        <v>31</v>
      </c>
      <c r="L4">
        <v>0</v>
      </c>
    </row>
    <row r="5" spans="1:12" x14ac:dyDescent="0.2">
      <c r="A5" t="s">
        <v>12</v>
      </c>
      <c r="B5">
        <v>33</v>
      </c>
      <c r="C5">
        <v>32</v>
      </c>
      <c r="D5">
        <v>0</v>
      </c>
      <c r="E5" s="3" t="s">
        <v>13</v>
      </c>
      <c r="F5">
        <v>56</v>
      </c>
      <c r="G5">
        <v>17</v>
      </c>
      <c r="H5">
        <v>20</v>
      </c>
      <c r="I5" s="3" t="s">
        <v>14</v>
      </c>
      <c r="J5">
        <v>0</v>
      </c>
      <c r="K5">
        <v>52</v>
      </c>
      <c r="L5">
        <v>14</v>
      </c>
    </row>
    <row r="6" spans="1:12" x14ac:dyDescent="0.2">
      <c r="A6" t="s">
        <v>15</v>
      </c>
      <c r="B6">
        <v>47</v>
      </c>
      <c r="C6">
        <v>41</v>
      </c>
      <c r="D6">
        <v>17</v>
      </c>
      <c r="E6" s="3" t="s">
        <v>16</v>
      </c>
      <c r="F6">
        <v>0</v>
      </c>
      <c r="G6">
        <v>14</v>
      </c>
      <c r="H6">
        <v>43</v>
      </c>
      <c r="I6" s="3" t="s">
        <v>17</v>
      </c>
      <c r="J6">
        <v>0</v>
      </c>
      <c r="K6">
        <v>56</v>
      </c>
      <c r="L6">
        <v>31</v>
      </c>
    </row>
    <row r="7" spans="1:12" x14ac:dyDescent="0.2">
      <c r="A7" t="s">
        <v>18</v>
      </c>
      <c r="B7">
        <v>13</v>
      </c>
      <c r="C7">
        <v>46</v>
      </c>
      <c r="D7">
        <v>25</v>
      </c>
      <c r="E7" s="3" t="s">
        <v>19</v>
      </c>
      <c r="F7">
        <v>15</v>
      </c>
      <c r="G7">
        <v>32</v>
      </c>
      <c r="H7">
        <v>21</v>
      </c>
      <c r="I7" s="3" t="s">
        <v>20</v>
      </c>
      <c r="J7">
        <v>0</v>
      </c>
      <c r="K7">
        <v>13</v>
      </c>
      <c r="L7">
        <v>19</v>
      </c>
    </row>
    <row r="8" spans="1:12" x14ac:dyDescent="0.2">
      <c r="A8" t="s">
        <v>21</v>
      </c>
      <c r="B8">
        <v>45</v>
      </c>
      <c r="C8">
        <v>0</v>
      </c>
      <c r="D8">
        <v>0</v>
      </c>
      <c r="E8" s="3" t="s">
        <v>22</v>
      </c>
      <c r="F8">
        <v>19</v>
      </c>
      <c r="G8">
        <v>0</v>
      </c>
      <c r="H8">
        <v>58</v>
      </c>
      <c r="I8" s="3" t="s">
        <v>23</v>
      </c>
      <c r="J8">
        <v>20</v>
      </c>
      <c r="K8">
        <v>34</v>
      </c>
      <c r="L8">
        <v>43</v>
      </c>
    </row>
    <row r="9" spans="1:12" x14ac:dyDescent="0.2">
      <c r="A9" t="s">
        <v>24</v>
      </c>
      <c r="B9">
        <v>55</v>
      </c>
      <c r="C9">
        <v>50</v>
      </c>
      <c r="D9">
        <v>0</v>
      </c>
      <c r="E9" s="3" t="s">
        <v>25</v>
      </c>
      <c r="F9">
        <v>12</v>
      </c>
      <c r="G9">
        <v>16</v>
      </c>
      <c r="H9">
        <v>0</v>
      </c>
      <c r="I9" s="3" t="s">
        <v>26</v>
      </c>
      <c r="J9">
        <v>26</v>
      </c>
      <c r="K9">
        <v>26</v>
      </c>
      <c r="L9">
        <v>24</v>
      </c>
    </row>
    <row r="10" spans="1:12" x14ac:dyDescent="0.2">
      <c r="A10" t="s">
        <v>27</v>
      </c>
      <c r="B10">
        <v>10</v>
      </c>
      <c r="C10">
        <v>19</v>
      </c>
      <c r="D10">
        <v>35</v>
      </c>
      <c r="E10" s="3" t="s">
        <v>28</v>
      </c>
      <c r="F10">
        <v>23</v>
      </c>
      <c r="G10">
        <v>11</v>
      </c>
      <c r="H10">
        <v>21</v>
      </c>
      <c r="I10" s="3" t="s">
        <v>29</v>
      </c>
      <c r="J10">
        <v>2</v>
      </c>
      <c r="K10">
        <v>4</v>
      </c>
      <c r="L10">
        <v>33</v>
      </c>
    </row>
    <row r="11" spans="1:12" x14ac:dyDescent="0.2">
      <c r="A11" t="s">
        <v>30</v>
      </c>
      <c r="B11">
        <v>7</v>
      </c>
      <c r="C11">
        <v>2</v>
      </c>
      <c r="D11">
        <v>28</v>
      </c>
      <c r="E11" s="3" t="s">
        <v>31</v>
      </c>
      <c r="F11">
        <v>0</v>
      </c>
      <c r="G11">
        <v>22</v>
      </c>
      <c r="H11">
        <v>52</v>
      </c>
      <c r="I11" s="3" t="s">
        <v>32</v>
      </c>
      <c r="J11">
        <v>45</v>
      </c>
      <c r="K11">
        <v>10</v>
      </c>
      <c r="L11">
        <v>0</v>
      </c>
    </row>
    <row r="12" spans="1:12" x14ac:dyDescent="0.2">
      <c r="A12" t="s">
        <v>33</v>
      </c>
      <c r="B12">
        <v>48</v>
      </c>
      <c r="C12">
        <v>37</v>
      </c>
      <c r="D12">
        <v>24</v>
      </c>
      <c r="E12" s="3" t="s">
        <v>34</v>
      </c>
      <c r="F12">
        <v>35</v>
      </c>
      <c r="G12">
        <v>58</v>
      </c>
      <c r="H12">
        <v>57</v>
      </c>
      <c r="I12" s="3" t="s">
        <v>35</v>
      </c>
      <c r="J12">
        <v>29</v>
      </c>
      <c r="K12">
        <v>35</v>
      </c>
      <c r="L12">
        <v>41</v>
      </c>
    </row>
    <row r="13" spans="1:12" x14ac:dyDescent="0.2">
      <c r="A13" t="s">
        <v>36</v>
      </c>
      <c r="B13">
        <v>28</v>
      </c>
      <c r="C13">
        <v>60</v>
      </c>
      <c r="D13">
        <v>0</v>
      </c>
      <c r="E13" s="3" t="s">
        <v>37</v>
      </c>
      <c r="F13">
        <v>38</v>
      </c>
      <c r="G13">
        <v>0</v>
      </c>
      <c r="H13">
        <v>55</v>
      </c>
      <c r="I13" s="3" t="s">
        <v>38</v>
      </c>
      <c r="J13">
        <v>0</v>
      </c>
      <c r="K13">
        <v>43</v>
      </c>
      <c r="L13">
        <v>34</v>
      </c>
    </row>
    <row r="14" spans="1:12" x14ac:dyDescent="0.2">
      <c r="A14" t="s">
        <v>39</v>
      </c>
      <c r="B14">
        <v>25</v>
      </c>
      <c r="C14">
        <v>29</v>
      </c>
      <c r="D14">
        <v>0</v>
      </c>
      <c r="E14" s="3" t="s">
        <v>40</v>
      </c>
      <c r="F14">
        <v>20</v>
      </c>
      <c r="G14">
        <v>12</v>
      </c>
      <c r="H14">
        <v>15</v>
      </c>
      <c r="I14" s="3" t="s">
        <v>41</v>
      </c>
      <c r="J14">
        <v>9</v>
      </c>
      <c r="K14">
        <v>36</v>
      </c>
      <c r="L14">
        <v>0</v>
      </c>
    </row>
    <row r="15" spans="1:12" x14ac:dyDescent="0.2">
      <c r="A15" t="s">
        <v>42</v>
      </c>
      <c r="B15">
        <v>3</v>
      </c>
      <c r="C15">
        <v>43</v>
      </c>
      <c r="D15">
        <v>9</v>
      </c>
      <c r="E15" s="3" t="s">
        <v>43</v>
      </c>
      <c r="F15">
        <v>0</v>
      </c>
      <c r="G15">
        <v>9</v>
      </c>
      <c r="H15">
        <v>0</v>
      </c>
      <c r="I15" s="3" t="s">
        <v>44</v>
      </c>
      <c r="J15">
        <v>4</v>
      </c>
      <c r="K15">
        <v>26</v>
      </c>
      <c r="L15">
        <v>12</v>
      </c>
    </row>
    <row r="16" spans="1:12" x14ac:dyDescent="0.2">
      <c r="A16" t="s">
        <v>45</v>
      </c>
      <c r="B16">
        <v>36</v>
      </c>
      <c r="C16">
        <v>2</v>
      </c>
      <c r="D16">
        <v>37</v>
      </c>
      <c r="E16" s="3" t="s">
        <v>46</v>
      </c>
      <c r="F16">
        <v>43</v>
      </c>
      <c r="G16">
        <v>49</v>
      </c>
      <c r="H16">
        <v>0</v>
      </c>
      <c r="I16" s="3" t="s">
        <v>47</v>
      </c>
      <c r="J16">
        <v>23</v>
      </c>
      <c r="K16">
        <v>35</v>
      </c>
      <c r="L16">
        <v>18</v>
      </c>
    </row>
    <row r="17" spans="1:12" x14ac:dyDescent="0.2">
      <c r="A17" t="s">
        <v>48</v>
      </c>
      <c r="B17">
        <v>43</v>
      </c>
      <c r="C17">
        <v>12</v>
      </c>
      <c r="D17">
        <v>1</v>
      </c>
      <c r="E17" s="3" t="s">
        <v>49</v>
      </c>
      <c r="F17">
        <v>58</v>
      </c>
      <c r="G17">
        <v>54</v>
      </c>
      <c r="H17">
        <v>10</v>
      </c>
      <c r="I17" s="3" t="s">
        <v>50</v>
      </c>
      <c r="J17">
        <v>50</v>
      </c>
      <c r="K17">
        <v>0</v>
      </c>
      <c r="L17">
        <v>32</v>
      </c>
    </row>
    <row r="22" spans="1:12" x14ac:dyDescent="0.2">
      <c r="E22" s="15" t="s">
        <v>53</v>
      </c>
    </row>
    <row r="23" spans="1:12" x14ac:dyDescent="0.2">
      <c r="E23" s="15" t="s">
        <v>52</v>
      </c>
    </row>
    <row r="24" spans="1:12" x14ac:dyDescent="0.2">
      <c r="E24" s="15" t="s">
        <v>51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8C7D-19B7-41AE-B09F-E6356321628A}">
  <dimension ref="A1:J188"/>
  <sheetViews>
    <sheetView workbookViewId="0">
      <selection activeCell="H14" sqref="H14"/>
    </sheetView>
  </sheetViews>
  <sheetFormatPr defaultRowHeight="12" x14ac:dyDescent="0.2"/>
  <cols>
    <col min="1" max="1" width="20.33203125" bestFit="1" customWidth="1"/>
  </cols>
  <sheetData>
    <row r="1" spans="1:10" x14ac:dyDescent="0.2">
      <c r="B1" s="6" t="s">
        <v>0</v>
      </c>
      <c r="C1" s="6" t="s">
        <v>1</v>
      </c>
      <c r="D1" s="6" t="s">
        <v>2</v>
      </c>
    </row>
    <row r="2" spans="1:10" x14ac:dyDescent="0.2">
      <c r="A2" t="s">
        <v>89</v>
      </c>
      <c r="B2">
        <v>44</v>
      </c>
      <c r="C2">
        <v>0</v>
      </c>
      <c r="D2">
        <v>27</v>
      </c>
    </row>
    <row r="3" spans="1:10" x14ac:dyDescent="0.2">
      <c r="A3" t="s">
        <v>191</v>
      </c>
      <c r="B3">
        <v>18</v>
      </c>
      <c r="C3">
        <v>7</v>
      </c>
      <c r="D3">
        <v>9</v>
      </c>
    </row>
    <row r="4" spans="1:10" x14ac:dyDescent="0.2">
      <c r="A4" t="s">
        <v>221</v>
      </c>
      <c r="B4">
        <v>44</v>
      </c>
      <c r="C4">
        <v>12</v>
      </c>
      <c r="D4">
        <v>39</v>
      </c>
    </row>
    <row r="5" spans="1:10" x14ac:dyDescent="0.2">
      <c r="A5" t="s">
        <v>227</v>
      </c>
      <c r="B5">
        <v>3</v>
      </c>
      <c r="C5">
        <v>49</v>
      </c>
      <c r="D5">
        <v>13</v>
      </c>
      <c r="J5" s="15" t="s">
        <v>53</v>
      </c>
    </row>
    <row r="6" spans="1:10" x14ac:dyDescent="0.2">
      <c r="A6" t="s">
        <v>193</v>
      </c>
      <c r="B6">
        <v>24</v>
      </c>
      <c r="C6">
        <v>42</v>
      </c>
      <c r="D6">
        <v>37</v>
      </c>
      <c r="J6" s="15" t="s">
        <v>52</v>
      </c>
    </row>
    <row r="7" spans="1:10" x14ac:dyDescent="0.2">
      <c r="A7" t="s">
        <v>87</v>
      </c>
      <c r="B7">
        <v>15</v>
      </c>
      <c r="C7">
        <v>1</v>
      </c>
      <c r="D7">
        <v>15</v>
      </c>
      <c r="J7" s="15" t="s">
        <v>51</v>
      </c>
    </row>
    <row r="8" spans="1:10" x14ac:dyDescent="0.2">
      <c r="A8" t="s">
        <v>228</v>
      </c>
      <c r="B8">
        <v>40</v>
      </c>
      <c r="C8">
        <v>12</v>
      </c>
      <c r="D8">
        <v>19</v>
      </c>
    </row>
    <row r="9" spans="1:10" x14ac:dyDescent="0.2">
      <c r="A9" t="s">
        <v>212</v>
      </c>
      <c r="B9">
        <v>42</v>
      </c>
      <c r="C9">
        <v>4</v>
      </c>
      <c r="D9">
        <v>32</v>
      </c>
    </row>
    <row r="10" spans="1:10" x14ac:dyDescent="0.2">
      <c r="A10" t="s">
        <v>170</v>
      </c>
      <c r="B10">
        <v>0</v>
      </c>
      <c r="C10">
        <v>22</v>
      </c>
      <c r="D10">
        <v>35</v>
      </c>
    </row>
    <row r="11" spans="1:10" x14ac:dyDescent="0.2">
      <c r="A11" t="s">
        <v>94</v>
      </c>
      <c r="B11">
        <v>17</v>
      </c>
      <c r="C11">
        <v>46</v>
      </c>
      <c r="D11">
        <v>0</v>
      </c>
    </row>
    <row r="12" spans="1:10" x14ac:dyDescent="0.2">
      <c r="A12" t="s">
        <v>235</v>
      </c>
      <c r="B12">
        <v>6</v>
      </c>
      <c r="C12">
        <v>15</v>
      </c>
      <c r="D12">
        <v>36</v>
      </c>
    </row>
    <row r="13" spans="1:10" x14ac:dyDescent="0.2">
      <c r="A13" t="s">
        <v>99</v>
      </c>
      <c r="B13">
        <v>26</v>
      </c>
      <c r="C13">
        <v>32</v>
      </c>
      <c r="D13">
        <v>38</v>
      </c>
    </row>
    <row r="14" spans="1:10" x14ac:dyDescent="0.2">
      <c r="A14" t="s">
        <v>208</v>
      </c>
      <c r="B14">
        <v>6</v>
      </c>
      <c r="C14">
        <v>9</v>
      </c>
      <c r="D14">
        <v>34</v>
      </c>
    </row>
    <row r="15" spans="1:10" x14ac:dyDescent="0.2">
      <c r="A15" t="s">
        <v>70</v>
      </c>
      <c r="B15">
        <v>39</v>
      </c>
      <c r="C15">
        <v>36</v>
      </c>
      <c r="D15">
        <v>0</v>
      </c>
    </row>
    <row r="16" spans="1:10" x14ac:dyDescent="0.2">
      <c r="A16" t="s">
        <v>175</v>
      </c>
      <c r="B16">
        <v>30</v>
      </c>
      <c r="C16">
        <v>9</v>
      </c>
      <c r="D16">
        <v>47</v>
      </c>
    </row>
    <row r="17" spans="1:4" x14ac:dyDescent="0.2">
      <c r="A17" t="s">
        <v>78</v>
      </c>
      <c r="B17">
        <v>27</v>
      </c>
      <c r="C17">
        <v>0</v>
      </c>
      <c r="D17">
        <v>37</v>
      </c>
    </row>
    <row r="18" spans="1:4" x14ac:dyDescent="0.2">
      <c r="A18" t="s">
        <v>123</v>
      </c>
      <c r="B18">
        <v>50</v>
      </c>
      <c r="C18">
        <v>17</v>
      </c>
      <c r="D18">
        <v>15</v>
      </c>
    </row>
    <row r="19" spans="1:4" x14ac:dyDescent="0.2">
      <c r="A19" t="s">
        <v>217</v>
      </c>
      <c r="B19">
        <v>22</v>
      </c>
      <c r="C19">
        <v>48</v>
      </c>
      <c r="D19">
        <v>36</v>
      </c>
    </row>
    <row r="20" spans="1:4" x14ac:dyDescent="0.2">
      <c r="A20" t="s">
        <v>225</v>
      </c>
      <c r="B20">
        <v>34</v>
      </c>
      <c r="C20">
        <v>0</v>
      </c>
      <c r="D20">
        <v>19</v>
      </c>
    </row>
    <row r="21" spans="1:4" x14ac:dyDescent="0.2">
      <c r="A21" t="s">
        <v>214</v>
      </c>
      <c r="B21">
        <v>50</v>
      </c>
      <c r="C21">
        <v>23</v>
      </c>
      <c r="D21">
        <v>8</v>
      </c>
    </row>
    <row r="22" spans="1:4" x14ac:dyDescent="0.2">
      <c r="A22" t="s">
        <v>136</v>
      </c>
      <c r="B22">
        <v>21</v>
      </c>
      <c r="C22">
        <v>17</v>
      </c>
      <c r="D22">
        <v>25</v>
      </c>
    </row>
    <row r="23" spans="1:4" x14ac:dyDescent="0.2">
      <c r="A23" t="s">
        <v>207</v>
      </c>
      <c r="B23">
        <v>4</v>
      </c>
      <c r="C23">
        <v>32</v>
      </c>
      <c r="D23">
        <v>26</v>
      </c>
    </row>
    <row r="24" spans="1:4" x14ac:dyDescent="0.2">
      <c r="A24" t="s">
        <v>186</v>
      </c>
      <c r="B24">
        <v>47</v>
      </c>
      <c r="C24">
        <v>39</v>
      </c>
      <c r="D24">
        <v>0</v>
      </c>
    </row>
    <row r="25" spans="1:4" x14ac:dyDescent="0.2">
      <c r="A25" t="s">
        <v>96</v>
      </c>
      <c r="B25">
        <v>41</v>
      </c>
      <c r="C25">
        <v>45</v>
      </c>
      <c r="D25">
        <v>27</v>
      </c>
    </row>
    <row r="26" spans="1:4" x14ac:dyDescent="0.2">
      <c r="A26" t="s">
        <v>80</v>
      </c>
      <c r="B26">
        <v>26</v>
      </c>
      <c r="C26">
        <v>22</v>
      </c>
      <c r="D26">
        <v>2</v>
      </c>
    </row>
    <row r="27" spans="1:4" x14ac:dyDescent="0.2">
      <c r="A27" t="s">
        <v>129</v>
      </c>
      <c r="B27">
        <v>12</v>
      </c>
      <c r="C27">
        <v>0</v>
      </c>
      <c r="D27">
        <v>48</v>
      </c>
    </row>
    <row r="28" spans="1:4" x14ac:dyDescent="0.2">
      <c r="A28" t="s">
        <v>177</v>
      </c>
      <c r="B28">
        <v>0</v>
      </c>
      <c r="C28">
        <v>22</v>
      </c>
      <c r="D28">
        <v>29</v>
      </c>
    </row>
    <row r="29" spans="1:4" x14ac:dyDescent="0.2">
      <c r="A29" t="s">
        <v>102</v>
      </c>
      <c r="B29">
        <v>38</v>
      </c>
      <c r="C29">
        <v>0</v>
      </c>
      <c r="D29">
        <v>31</v>
      </c>
    </row>
    <row r="30" spans="1:4" x14ac:dyDescent="0.2">
      <c r="A30" t="s">
        <v>200</v>
      </c>
      <c r="B30">
        <v>19</v>
      </c>
      <c r="C30">
        <v>26</v>
      </c>
      <c r="D30">
        <v>30</v>
      </c>
    </row>
    <row r="31" spans="1:4" x14ac:dyDescent="0.2">
      <c r="A31" t="s">
        <v>76</v>
      </c>
      <c r="B31">
        <v>21</v>
      </c>
      <c r="C31">
        <v>28</v>
      </c>
      <c r="D31">
        <v>31</v>
      </c>
    </row>
    <row r="32" spans="1:4" x14ac:dyDescent="0.2">
      <c r="A32" t="s">
        <v>143</v>
      </c>
      <c r="B32">
        <v>49</v>
      </c>
      <c r="C32">
        <v>22</v>
      </c>
      <c r="D32">
        <v>22</v>
      </c>
    </row>
    <row r="33" spans="1:4" x14ac:dyDescent="0.2">
      <c r="A33" t="s">
        <v>169</v>
      </c>
      <c r="B33">
        <v>24</v>
      </c>
      <c r="C33">
        <v>28</v>
      </c>
      <c r="D33">
        <v>42</v>
      </c>
    </row>
    <row r="34" spans="1:4" x14ac:dyDescent="0.2">
      <c r="A34" t="s">
        <v>61</v>
      </c>
      <c r="B34">
        <v>13</v>
      </c>
      <c r="C34">
        <v>13</v>
      </c>
      <c r="D34">
        <v>29</v>
      </c>
    </row>
    <row r="35" spans="1:4" x14ac:dyDescent="0.2">
      <c r="A35" t="s">
        <v>69</v>
      </c>
      <c r="B35">
        <v>25</v>
      </c>
      <c r="C35">
        <v>9</v>
      </c>
      <c r="D35">
        <v>17</v>
      </c>
    </row>
    <row r="36" spans="1:4" x14ac:dyDescent="0.2">
      <c r="A36" t="s">
        <v>135</v>
      </c>
      <c r="B36">
        <v>31</v>
      </c>
      <c r="C36">
        <v>0</v>
      </c>
      <c r="D36">
        <v>21</v>
      </c>
    </row>
    <row r="37" spans="1:4" x14ac:dyDescent="0.2">
      <c r="A37" t="s">
        <v>141</v>
      </c>
      <c r="B37">
        <v>4</v>
      </c>
      <c r="C37">
        <v>43</v>
      </c>
      <c r="D37">
        <v>32</v>
      </c>
    </row>
    <row r="38" spans="1:4" x14ac:dyDescent="0.2">
      <c r="A38" t="s">
        <v>156</v>
      </c>
      <c r="B38">
        <v>26</v>
      </c>
      <c r="C38">
        <v>2</v>
      </c>
      <c r="D38">
        <v>7</v>
      </c>
    </row>
    <row r="39" spans="1:4" x14ac:dyDescent="0.2">
      <c r="A39" t="s">
        <v>139</v>
      </c>
      <c r="B39">
        <v>34</v>
      </c>
      <c r="C39">
        <v>4</v>
      </c>
      <c r="D39">
        <v>7</v>
      </c>
    </row>
    <row r="40" spans="1:4" x14ac:dyDescent="0.2">
      <c r="A40" t="s">
        <v>236</v>
      </c>
      <c r="B40">
        <v>36</v>
      </c>
      <c r="C40">
        <v>12</v>
      </c>
      <c r="D40">
        <v>30</v>
      </c>
    </row>
    <row r="41" spans="1:4" x14ac:dyDescent="0.2">
      <c r="A41" t="s">
        <v>140</v>
      </c>
      <c r="B41">
        <v>14</v>
      </c>
      <c r="C41">
        <v>0</v>
      </c>
      <c r="D41">
        <v>28</v>
      </c>
    </row>
    <row r="42" spans="1:4" x14ac:dyDescent="0.2">
      <c r="A42" t="s">
        <v>132</v>
      </c>
      <c r="B42">
        <v>23</v>
      </c>
      <c r="C42">
        <v>33</v>
      </c>
      <c r="D42">
        <v>42</v>
      </c>
    </row>
    <row r="43" spans="1:4" x14ac:dyDescent="0.2">
      <c r="A43" t="s">
        <v>106</v>
      </c>
      <c r="B43">
        <v>1</v>
      </c>
      <c r="C43">
        <v>5</v>
      </c>
      <c r="D43">
        <v>11</v>
      </c>
    </row>
    <row r="44" spans="1:4" x14ac:dyDescent="0.2">
      <c r="A44" t="s">
        <v>138</v>
      </c>
      <c r="B44">
        <v>23</v>
      </c>
      <c r="C44">
        <v>13</v>
      </c>
      <c r="D44">
        <v>8</v>
      </c>
    </row>
    <row r="45" spans="1:4" x14ac:dyDescent="0.2">
      <c r="A45" t="s">
        <v>167</v>
      </c>
      <c r="B45">
        <v>28</v>
      </c>
      <c r="C45">
        <v>21</v>
      </c>
      <c r="D45">
        <v>32</v>
      </c>
    </row>
    <row r="46" spans="1:4" x14ac:dyDescent="0.2">
      <c r="A46" t="s">
        <v>224</v>
      </c>
      <c r="B46">
        <v>5</v>
      </c>
      <c r="C46">
        <v>15</v>
      </c>
      <c r="D46">
        <v>47</v>
      </c>
    </row>
    <row r="47" spans="1:4" x14ac:dyDescent="0.2">
      <c r="A47" t="s">
        <v>116</v>
      </c>
      <c r="B47">
        <v>0</v>
      </c>
      <c r="C47">
        <v>32</v>
      </c>
      <c r="D47">
        <v>49</v>
      </c>
    </row>
    <row r="48" spans="1:4" x14ac:dyDescent="0.2">
      <c r="A48" t="s">
        <v>158</v>
      </c>
      <c r="B48">
        <v>4</v>
      </c>
      <c r="C48">
        <v>6</v>
      </c>
      <c r="D48">
        <v>3</v>
      </c>
    </row>
    <row r="49" spans="1:4" x14ac:dyDescent="0.2">
      <c r="A49" t="s">
        <v>192</v>
      </c>
      <c r="B49">
        <v>33</v>
      </c>
      <c r="C49">
        <v>19</v>
      </c>
      <c r="D49">
        <v>48</v>
      </c>
    </row>
    <row r="50" spans="1:4" x14ac:dyDescent="0.2">
      <c r="A50" t="s">
        <v>165</v>
      </c>
      <c r="B50">
        <v>37</v>
      </c>
      <c r="C50">
        <v>44</v>
      </c>
      <c r="D50">
        <v>0</v>
      </c>
    </row>
    <row r="51" spans="1:4" x14ac:dyDescent="0.2">
      <c r="A51" t="s">
        <v>205</v>
      </c>
      <c r="B51">
        <v>19</v>
      </c>
      <c r="C51">
        <v>26</v>
      </c>
      <c r="D51">
        <v>32</v>
      </c>
    </row>
    <row r="52" spans="1:4" x14ac:dyDescent="0.2">
      <c r="A52" t="s">
        <v>184</v>
      </c>
      <c r="B52">
        <v>46</v>
      </c>
      <c r="C52">
        <v>7</v>
      </c>
      <c r="D52">
        <v>18</v>
      </c>
    </row>
    <row r="53" spans="1:4" x14ac:dyDescent="0.2">
      <c r="A53" t="s">
        <v>54</v>
      </c>
      <c r="B53">
        <v>4</v>
      </c>
      <c r="C53">
        <v>18</v>
      </c>
      <c r="D53">
        <v>0</v>
      </c>
    </row>
    <row r="54" spans="1:4" x14ac:dyDescent="0.2">
      <c r="A54" t="s">
        <v>182</v>
      </c>
      <c r="B54">
        <v>27</v>
      </c>
      <c r="C54">
        <v>8</v>
      </c>
      <c r="D54">
        <v>0</v>
      </c>
    </row>
    <row r="55" spans="1:4" x14ac:dyDescent="0.2">
      <c r="A55" t="s">
        <v>199</v>
      </c>
      <c r="B55">
        <v>0</v>
      </c>
      <c r="C55">
        <v>33</v>
      </c>
      <c r="D55">
        <v>22</v>
      </c>
    </row>
    <row r="56" spans="1:4" x14ac:dyDescent="0.2">
      <c r="A56" t="s">
        <v>209</v>
      </c>
      <c r="B56">
        <v>23</v>
      </c>
      <c r="C56">
        <v>33</v>
      </c>
      <c r="D56">
        <v>32</v>
      </c>
    </row>
    <row r="57" spans="1:4" x14ac:dyDescent="0.2">
      <c r="A57" t="s">
        <v>110</v>
      </c>
      <c r="B57">
        <v>47</v>
      </c>
      <c r="C57">
        <v>38</v>
      </c>
      <c r="D57">
        <v>14</v>
      </c>
    </row>
    <row r="58" spans="1:4" x14ac:dyDescent="0.2">
      <c r="A58" t="s">
        <v>85</v>
      </c>
      <c r="B58">
        <v>31</v>
      </c>
      <c r="C58">
        <v>3</v>
      </c>
      <c r="D58">
        <v>30</v>
      </c>
    </row>
    <row r="59" spans="1:4" x14ac:dyDescent="0.2">
      <c r="A59" t="s">
        <v>198</v>
      </c>
      <c r="B59">
        <v>3</v>
      </c>
      <c r="C59">
        <v>48</v>
      </c>
      <c r="D59">
        <v>33</v>
      </c>
    </row>
    <row r="60" spans="1:4" x14ac:dyDescent="0.2">
      <c r="A60" t="s">
        <v>68</v>
      </c>
      <c r="B60">
        <v>27</v>
      </c>
      <c r="C60">
        <v>16</v>
      </c>
      <c r="D60">
        <v>14</v>
      </c>
    </row>
    <row r="61" spans="1:4" x14ac:dyDescent="0.2">
      <c r="A61" t="s">
        <v>148</v>
      </c>
      <c r="B61">
        <v>34</v>
      </c>
      <c r="C61">
        <v>18</v>
      </c>
      <c r="D61">
        <v>40</v>
      </c>
    </row>
    <row r="62" spans="1:4" x14ac:dyDescent="0.2">
      <c r="A62" t="s">
        <v>126</v>
      </c>
      <c r="B62">
        <v>27</v>
      </c>
      <c r="C62">
        <v>9</v>
      </c>
      <c r="D62">
        <v>5</v>
      </c>
    </row>
    <row r="63" spans="1:4" x14ac:dyDescent="0.2">
      <c r="A63" t="s">
        <v>238</v>
      </c>
      <c r="B63">
        <v>17</v>
      </c>
      <c r="C63">
        <v>44</v>
      </c>
      <c r="D63">
        <v>44</v>
      </c>
    </row>
    <row r="64" spans="1:4" x14ac:dyDescent="0.2">
      <c r="A64" t="s">
        <v>206</v>
      </c>
      <c r="B64">
        <v>34</v>
      </c>
      <c r="C64">
        <v>50</v>
      </c>
      <c r="D64">
        <v>38</v>
      </c>
    </row>
    <row r="65" spans="1:4" x14ac:dyDescent="0.2">
      <c r="A65" t="s">
        <v>125</v>
      </c>
      <c r="B65">
        <v>45</v>
      </c>
      <c r="C65">
        <v>0</v>
      </c>
      <c r="D65">
        <v>34</v>
      </c>
    </row>
    <row r="66" spans="1:4" x14ac:dyDescent="0.2">
      <c r="A66" t="s">
        <v>161</v>
      </c>
      <c r="B66">
        <v>32</v>
      </c>
      <c r="C66">
        <v>23</v>
      </c>
      <c r="D66">
        <v>42</v>
      </c>
    </row>
    <row r="67" spans="1:4" x14ac:dyDescent="0.2">
      <c r="A67" t="s">
        <v>230</v>
      </c>
      <c r="B67">
        <v>39</v>
      </c>
      <c r="C67">
        <v>18</v>
      </c>
      <c r="D67">
        <v>0</v>
      </c>
    </row>
    <row r="68" spans="1:4" x14ac:dyDescent="0.2">
      <c r="A68" t="s">
        <v>157</v>
      </c>
      <c r="B68">
        <v>12</v>
      </c>
      <c r="C68">
        <v>0</v>
      </c>
      <c r="D68">
        <v>23</v>
      </c>
    </row>
    <row r="69" spans="1:4" x14ac:dyDescent="0.2">
      <c r="A69" t="s">
        <v>84</v>
      </c>
      <c r="B69">
        <v>17</v>
      </c>
      <c r="C69">
        <v>14</v>
      </c>
      <c r="D69">
        <v>3</v>
      </c>
    </row>
    <row r="70" spans="1:4" x14ac:dyDescent="0.2">
      <c r="A70" t="s">
        <v>90</v>
      </c>
      <c r="B70">
        <v>0</v>
      </c>
      <c r="C70">
        <v>0</v>
      </c>
      <c r="D70">
        <v>2</v>
      </c>
    </row>
    <row r="71" spans="1:4" x14ac:dyDescent="0.2">
      <c r="A71" t="s">
        <v>57</v>
      </c>
      <c r="B71">
        <v>6</v>
      </c>
      <c r="C71">
        <v>0</v>
      </c>
      <c r="D71">
        <v>34</v>
      </c>
    </row>
    <row r="72" spans="1:4" x14ac:dyDescent="0.2">
      <c r="A72" t="s">
        <v>86</v>
      </c>
      <c r="B72">
        <v>8</v>
      </c>
      <c r="C72">
        <v>11</v>
      </c>
      <c r="D72">
        <v>12</v>
      </c>
    </row>
    <row r="73" spans="1:4" x14ac:dyDescent="0.2">
      <c r="A73" t="s">
        <v>178</v>
      </c>
      <c r="B73">
        <v>0</v>
      </c>
      <c r="C73">
        <v>40</v>
      </c>
      <c r="D73">
        <v>21</v>
      </c>
    </row>
    <row r="74" spans="1:4" x14ac:dyDescent="0.2">
      <c r="A74" t="s">
        <v>151</v>
      </c>
      <c r="B74">
        <v>0</v>
      </c>
      <c r="C74">
        <v>23</v>
      </c>
      <c r="D74">
        <v>5</v>
      </c>
    </row>
    <row r="75" spans="1:4" x14ac:dyDescent="0.2">
      <c r="A75" t="s">
        <v>215</v>
      </c>
      <c r="B75">
        <v>15</v>
      </c>
      <c r="C75">
        <v>32</v>
      </c>
      <c r="D75">
        <v>0</v>
      </c>
    </row>
    <row r="76" spans="1:4" x14ac:dyDescent="0.2">
      <c r="A76" t="s">
        <v>112</v>
      </c>
      <c r="B76">
        <v>22</v>
      </c>
      <c r="C76">
        <v>14</v>
      </c>
      <c r="D76">
        <v>32</v>
      </c>
    </row>
    <row r="77" spans="1:4" x14ac:dyDescent="0.2">
      <c r="A77" t="s">
        <v>67</v>
      </c>
      <c r="B77">
        <v>11</v>
      </c>
      <c r="C77">
        <v>24</v>
      </c>
      <c r="D77">
        <v>22</v>
      </c>
    </row>
    <row r="78" spans="1:4" x14ac:dyDescent="0.2">
      <c r="A78" t="s">
        <v>107</v>
      </c>
      <c r="B78">
        <v>3</v>
      </c>
      <c r="C78">
        <v>20</v>
      </c>
      <c r="D78">
        <v>23</v>
      </c>
    </row>
    <row r="79" spans="1:4" x14ac:dyDescent="0.2">
      <c r="A79" t="s">
        <v>98</v>
      </c>
      <c r="B79">
        <v>43</v>
      </c>
      <c r="C79">
        <v>39</v>
      </c>
      <c r="D79">
        <v>32</v>
      </c>
    </row>
    <row r="80" spans="1:4" x14ac:dyDescent="0.2">
      <c r="A80" t="s">
        <v>196</v>
      </c>
      <c r="B80">
        <v>49</v>
      </c>
      <c r="C80">
        <v>0</v>
      </c>
      <c r="D80">
        <v>13</v>
      </c>
    </row>
    <row r="81" spans="1:4" x14ac:dyDescent="0.2">
      <c r="A81" t="s">
        <v>163</v>
      </c>
      <c r="B81">
        <v>20</v>
      </c>
      <c r="C81">
        <v>22</v>
      </c>
      <c r="D81">
        <v>27</v>
      </c>
    </row>
    <row r="82" spans="1:4" x14ac:dyDescent="0.2">
      <c r="A82" t="s">
        <v>187</v>
      </c>
      <c r="B82">
        <v>25</v>
      </c>
      <c r="C82">
        <v>0</v>
      </c>
      <c r="D82">
        <v>43</v>
      </c>
    </row>
    <row r="83" spans="1:4" x14ac:dyDescent="0.2">
      <c r="A83" t="s">
        <v>122</v>
      </c>
      <c r="B83">
        <v>11</v>
      </c>
      <c r="C83">
        <v>8</v>
      </c>
      <c r="D83">
        <v>26</v>
      </c>
    </row>
    <row r="84" spans="1:4" x14ac:dyDescent="0.2">
      <c r="A84" t="s">
        <v>218</v>
      </c>
      <c r="B84">
        <v>0</v>
      </c>
      <c r="C84">
        <v>46</v>
      </c>
      <c r="D84">
        <v>37</v>
      </c>
    </row>
    <row r="85" spans="1:4" x14ac:dyDescent="0.2">
      <c r="A85" t="s">
        <v>220</v>
      </c>
      <c r="B85">
        <v>24</v>
      </c>
      <c r="C85">
        <v>39</v>
      </c>
      <c r="D85">
        <v>41</v>
      </c>
    </row>
    <row r="86" spans="1:4" x14ac:dyDescent="0.2">
      <c r="A86" t="s">
        <v>95</v>
      </c>
      <c r="B86">
        <v>30</v>
      </c>
      <c r="C86">
        <v>19</v>
      </c>
      <c r="D86">
        <v>32</v>
      </c>
    </row>
    <row r="87" spans="1:4" x14ac:dyDescent="0.2">
      <c r="A87" t="s">
        <v>79</v>
      </c>
      <c r="B87">
        <v>0</v>
      </c>
      <c r="C87">
        <v>33</v>
      </c>
      <c r="D87">
        <v>32</v>
      </c>
    </row>
    <row r="88" spans="1:4" x14ac:dyDescent="0.2">
      <c r="A88" t="s">
        <v>83</v>
      </c>
      <c r="B88">
        <v>48</v>
      </c>
      <c r="C88">
        <v>3</v>
      </c>
      <c r="D88">
        <v>2</v>
      </c>
    </row>
    <row r="89" spans="1:4" x14ac:dyDescent="0.2">
      <c r="A89" t="s">
        <v>73</v>
      </c>
      <c r="B89">
        <v>18</v>
      </c>
      <c r="C89">
        <v>26</v>
      </c>
      <c r="D89">
        <v>14</v>
      </c>
    </row>
    <row r="90" spans="1:4" x14ac:dyDescent="0.2">
      <c r="A90" t="s">
        <v>92</v>
      </c>
      <c r="B90">
        <v>28</v>
      </c>
      <c r="C90">
        <v>44</v>
      </c>
      <c r="D90">
        <v>39</v>
      </c>
    </row>
    <row r="91" spans="1:4" x14ac:dyDescent="0.2">
      <c r="A91" t="s">
        <v>117</v>
      </c>
      <c r="B91">
        <v>29</v>
      </c>
      <c r="C91">
        <v>41</v>
      </c>
      <c r="D91">
        <v>27</v>
      </c>
    </row>
    <row r="92" spans="1:4" x14ac:dyDescent="0.2">
      <c r="A92" t="s">
        <v>202</v>
      </c>
      <c r="B92">
        <v>20</v>
      </c>
      <c r="C92">
        <v>12</v>
      </c>
      <c r="D92">
        <v>0</v>
      </c>
    </row>
    <row r="93" spans="1:4" x14ac:dyDescent="0.2">
      <c r="A93" t="s">
        <v>181</v>
      </c>
      <c r="B93">
        <v>14</v>
      </c>
      <c r="C93">
        <v>22</v>
      </c>
      <c r="D93">
        <v>31</v>
      </c>
    </row>
    <row r="94" spans="1:4" x14ac:dyDescent="0.2">
      <c r="A94" t="s">
        <v>113</v>
      </c>
      <c r="B94">
        <v>0</v>
      </c>
      <c r="C94">
        <v>33</v>
      </c>
      <c r="D94">
        <v>4</v>
      </c>
    </row>
    <row r="95" spans="1:4" x14ac:dyDescent="0.2">
      <c r="A95" t="s">
        <v>65</v>
      </c>
      <c r="B95">
        <v>50</v>
      </c>
      <c r="C95">
        <v>44</v>
      </c>
      <c r="D95">
        <v>40</v>
      </c>
    </row>
    <row r="96" spans="1:4" x14ac:dyDescent="0.2">
      <c r="A96" t="s">
        <v>183</v>
      </c>
      <c r="B96">
        <v>3</v>
      </c>
      <c r="C96">
        <v>22</v>
      </c>
      <c r="D96">
        <v>14</v>
      </c>
    </row>
    <row r="97" spans="1:4" x14ac:dyDescent="0.2">
      <c r="A97" t="s">
        <v>144</v>
      </c>
      <c r="B97">
        <v>0</v>
      </c>
      <c r="C97">
        <v>37</v>
      </c>
      <c r="D97">
        <v>17</v>
      </c>
    </row>
    <row r="98" spans="1:4" x14ac:dyDescent="0.2">
      <c r="A98" t="s">
        <v>162</v>
      </c>
      <c r="B98">
        <v>0</v>
      </c>
      <c r="C98">
        <v>41</v>
      </c>
      <c r="D98">
        <v>0</v>
      </c>
    </row>
    <row r="99" spans="1:4" x14ac:dyDescent="0.2">
      <c r="A99" t="s">
        <v>222</v>
      </c>
      <c r="B99">
        <v>42</v>
      </c>
      <c r="C99">
        <v>22</v>
      </c>
      <c r="D99">
        <v>25</v>
      </c>
    </row>
    <row r="100" spans="1:4" x14ac:dyDescent="0.2">
      <c r="A100" t="s">
        <v>232</v>
      </c>
      <c r="B100">
        <v>12</v>
      </c>
      <c r="C100">
        <v>41</v>
      </c>
      <c r="D100">
        <v>0</v>
      </c>
    </row>
    <row r="101" spans="1:4" x14ac:dyDescent="0.2">
      <c r="A101" t="s">
        <v>211</v>
      </c>
      <c r="B101">
        <v>27</v>
      </c>
      <c r="C101">
        <v>39</v>
      </c>
      <c r="D101">
        <v>43</v>
      </c>
    </row>
    <row r="102" spans="1:4" x14ac:dyDescent="0.2">
      <c r="A102" t="s">
        <v>216</v>
      </c>
      <c r="B102">
        <v>29</v>
      </c>
      <c r="C102">
        <v>5</v>
      </c>
      <c r="D102">
        <v>6</v>
      </c>
    </row>
    <row r="103" spans="1:4" x14ac:dyDescent="0.2">
      <c r="A103" t="s">
        <v>174</v>
      </c>
      <c r="B103">
        <v>39</v>
      </c>
      <c r="C103">
        <v>9</v>
      </c>
      <c r="D103">
        <v>31</v>
      </c>
    </row>
    <row r="104" spans="1:4" x14ac:dyDescent="0.2">
      <c r="A104" t="s">
        <v>62</v>
      </c>
      <c r="B104">
        <v>0</v>
      </c>
      <c r="C104">
        <v>9</v>
      </c>
      <c r="D104">
        <v>4</v>
      </c>
    </row>
    <row r="105" spans="1:4" x14ac:dyDescent="0.2">
      <c r="A105" t="s">
        <v>164</v>
      </c>
      <c r="B105">
        <v>9</v>
      </c>
      <c r="C105">
        <v>48</v>
      </c>
      <c r="D105">
        <v>0</v>
      </c>
    </row>
    <row r="106" spans="1:4" x14ac:dyDescent="0.2">
      <c r="A106" t="s">
        <v>133</v>
      </c>
      <c r="B106">
        <v>30</v>
      </c>
      <c r="C106">
        <v>29</v>
      </c>
      <c r="D106">
        <v>12</v>
      </c>
    </row>
    <row r="107" spans="1:4" x14ac:dyDescent="0.2">
      <c r="A107" t="s">
        <v>226</v>
      </c>
      <c r="B107">
        <v>21</v>
      </c>
      <c r="C107">
        <v>0</v>
      </c>
      <c r="D107">
        <v>2</v>
      </c>
    </row>
    <row r="108" spans="1:4" x14ac:dyDescent="0.2">
      <c r="A108" t="s">
        <v>103</v>
      </c>
      <c r="B108">
        <v>32</v>
      </c>
      <c r="C108">
        <v>17</v>
      </c>
      <c r="D108">
        <v>0</v>
      </c>
    </row>
    <row r="109" spans="1:4" x14ac:dyDescent="0.2">
      <c r="A109" t="s">
        <v>81</v>
      </c>
      <c r="B109">
        <v>47</v>
      </c>
      <c r="C109">
        <v>31</v>
      </c>
      <c r="D109">
        <v>25</v>
      </c>
    </row>
    <row r="110" spans="1:4" x14ac:dyDescent="0.2">
      <c r="A110" t="s">
        <v>71</v>
      </c>
      <c r="B110">
        <v>33</v>
      </c>
      <c r="C110">
        <v>36</v>
      </c>
      <c r="D110">
        <v>36</v>
      </c>
    </row>
    <row r="111" spans="1:4" x14ac:dyDescent="0.2">
      <c r="A111" t="s">
        <v>190</v>
      </c>
      <c r="B111">
        <v>41</v>
      </c>
      <c r="C111">
        <v>2</v>
      </c>
      <c r="D111">
        <v>36</v>
      </c>
    </row>
    <row r="112" spans="1:4" x14ac:dyDescent="0.2">
      <c r="A112" t="s">
        <v>219</v>
      </c>
      <c r="B112">
        <v>45</v>
      </c>
      <c r="C112">
        <v>0</v>
      </c>
      <c r="D112">
        <v>34</v>
      </c>
    </row>
    <row r="113" spans="1:4" x14ac:dyDescent="0.2">
      <c r="A113" t="s">
        <v>185</v>
      </c>
      <c r="B113">
        <v>32</v>
      </c>
      <c r="C113">
        <v>0</v>
      </c>
      <c r="D113">
        <v>41</v>
      </c>
    </row>
    <row r="114" spans="1:4" x14ac:dyDescent="0.2">
      <c r="A114" t="s">
        <v>131</v>
      </c>
      <c r="B114">
        <v>10</v>
      </c>
      <c r="C114">
        <v>3</v>
      </c>
      <c r="D114">
        <v>25</v>
      </c>
    </row>
    <row r="115" spans="1:4" x14ac:dyDescent="0.2">
      <c r="A115" t="s">
        <v>82</v>
      </c>
      <c r="B115">
        <v>39</v>
      </c>
      <c r="C115">
        <v>23</v>
      </c>
      <c r="D115">
        <v>40</v>
      </c>
    </row>
    <row r="116" spans="1:4" x14ac:dyDescent="0.2">
      <c r="A116" t="s">
        <v>114</v>
      </c>
      <c r="B116">
        <v>21</v>
      </c>
      <c r="C116">
        <v>36</v>
      </c>
      <c r="D116">
        <v>14</v>
      </c>
    </row>
    <row r="117" spans="1:4" x14ac:dyDescent="0.2">
      <c r="A117" t="s">
        <v>159</v>
      </c>
      <c r="B117">
        <v>27</v>
      </c>
      <c r="C117">
        <v>17</v>
      </c>
      <c r="D117">
        <v>5</v>
      </c>
    </row>
    <row r="118" spans="1:4" x14ac:dyDescent="0.2">
      <c r="A118" t="s">
        <v>59</v>
      </c>
      <c r="B118">
        <v>39</v>
      </c>
      <c r="C118">
        <v>11</v>
      </c>
      <c r="D118">
        <v>47</v>
      </c>
    </row>
    <row r="119" spans="1:4" x14ac:dyDescent="0.2">
      <c r="A119" t="s">
        <v>128</v>
      </c>
      <c r="B119">
        <v>50</v>
      </c>
      <c r="C119">
        <v>35</v>
      </c>
      <c r="D119">
        <v>2</v>
      </c>
    </row>
    <row r="120" spans="1:4" x14ac:dyDescent="0.2">
      <c r="A120" t="s">
        <v>203</v>
      </c>
      <c r="B120">
        <v>4</v>
      </c>
      <c r="C120">
        <v>27</v>
      </c>
      <c r="D120">
        <v>46</v>
      </c>
    </row>
    <row r="121" spans="1:4" x14ac:dyDescent="0.2">
      <c r="A121" t="s">
        <v>119</v>
      </c>
      <c r="B121">
        <v>19</v>
      </c>
      <c r="C121">
        <v>22</v>
      </c>
      <c r="D121">
        <v>49</v>
      </c>
    </row>
    <row r="122" spans="1:4" x14ac:dyDescent="0.2">
      <c r="A122" t="s">
        <v>150</v>
      </c>
      <c r="B122">
        <v>46</v>
      </c>
      <c r="C122">
        <v>1</v>
      </c>
      <c r="D122">
        <v>12</v>
      </c>
    </row>
    <row r="123" spans="1:4" x14ac:dyDescent="0.2">
      <c r="A123" t="s">
        <v>108</v>
      </c>
      <c r="B123">
        <v>34</v>
      </c>
      <c r="C123">
        <v>44</v>
      </c>
      <c r="D123">
        <v>1</v>
      </c>
    </row>
    <row r="124" spans="1:4" x14ac:dyDescent="0.2">
      <c r="A124" t="s">
        <v>105</v>
      </c>
      <c r="B124">
        <v>28</v>
      </c>
      <c r="C124">
        <v>0</v>
      </c>
      <c r="D124">
        <v>18</v>
      </c>
    </row>
    <row r="125" spans="1:4" x14ac:dyDescent="0.2">
      <c r="A125" t="s">
        <v>172</v>
      </c>
      <c r="B125">
        <v>17</v>
      </c>
      <c r="C125">
        <v>17</v>
      </c>
      <c r="D125">
        <v>19</v>
      </c>
    </row>
    <row r="126" spans="1:4" x14ac:dyDescent="0.2">
      <c r="A126" t="s">
        <v>176</v>
      </c>
      <c r="B126">
        <v>42</v>
      </c>
      <c r="C126">
        <v>13</v>
      </c>
      <c r="D126">
        <v>38</v>
      </c>
    </row>
    <row r="127" spans="1:4" x14ac:dyDescent="0.2">
      <c r="A127" t="s">
        <v>239</v>
      </c>
      <c r="B127">
        <v>32</v>
      </c>
      <c r="C127">
        <v>48</v>
      </c>
      <c r="D127">
        <v>18</v>
      </c>
    </row>
    <row r="128" spans="1:4" x14ac:dyDescent="0.2">
      <c r="A128" t="s">
        <v>171</v>
      </c>
      <c r="B128">
        <v>47</v>
      </c>
      <c r="C128">
        <v>2</v>
      </c>
      <c r="D128">
        <v>35</v>
      </c>
    </row>
    <row r="129" spans="1:4" x14ac:dyDescent="0.2">
      <c r="A129" t="s">
        <v>137</v>
      </c>
      <c r="B129">
        <v>0</v>
      </c>
      <c r="C129">
        <v>8</v>
      </c>
      <c r="D129">
        <v>24</v>
      </c>
    </row>
    <row r="130" spans="1:4" x14ac:dyDescent="0.2">
      <c r="A130" t="s">
        <v>146</v>
      </c>
      <c r="B130">
        <v>45</v>
      </c>
      <c r="C130">
        <v>0</v>
      </c>
      <c r="D130">
        <v>0</v>
      </c>
    </row>
    <row r="131" spans="1:4" x14ac:dyDescent="0.2">
      <c r="A131" t="s">
        <v>60</v>
      </c>
      <c r="B131">
        <v>46</v>
      </c>
      <c r="C131">
        <v>0</v>
      </c>
      <c r="D131">
        <v>17</v>
      </c>
    </row>
    <row r="132" spans="1:4" x14ac:dyDescent="0.2">
      <c r="A132" t="s">
        <v>223</v>
      </c>
      <c r="B132">
        <v>41</v>
      </c>
      <c r="C132">
        <v>47</v>
      </c>
      <c r="D132">
        <v>3</v>
      </c>
    </row>
    <row r="133" spans="1:4" x14ac:dyDescent="0.2">
      <c r="A133" t="s">
        <v>88</v>
      </c>
      <c r="B133">
        <v>37</v>
      </c>
      <c r="C133">
        <v>42</v>
      </c>
      <c r="D133">
        <v>49</v>
      </c>
    </row>
    <row r="134" spans="1:4" x14ac:dyDescent="0.2">
      <c r="A134" t="s">
        <v>64</v>
      </c>
      <c r="B134">
        <v>32</v>
      </c>
      <c r="C134">
        <v>8</v>
      </c>
      <c r="D134">
        <v>4</v>
      </c>
    </row>
    <row r="135" spans="1:4" x14ac:dyDescent="0.2">
      <c r="A135" t="s">
        <v>201</v>
      </c>
      <c r="B135">
        <v>50</v>
      </c>
      <c r="C135">
        <v>10</v>
      </c>
      <c r="D135">
        <v>42</v>
      </c>
    </row>
    <row r="136" spans="1:4" x14ac:dyDescent="0.2">
      <c r="A136" t="s">
        <v>160</v>
      </c>
      <c r="B136">
        <v>47</v>
      </c>
      <c r="C136">
        <v>17</v>
      </c>
      <c r="D136">
        <v>8</v>
      </c>
    </row>
    <row r="137" spans="1:4" x14ac:dyDescent="0.2">
      <c r="A137" t="s">
        <v>118</v>
      </c>
      <c r="B137">
        <v>50</v>
      </c>
      <c r="C137">
        <v>41</v>
      </c>
      <c r="D137">
        <v>29</v>
      </c>
    </row>
    <row r="138" spans="1:4" x14ac:dyDescent="0.2">
      <c r="A138" t="s">
        <v>142</v>
      </c>
      <c r="B138">
        <v>15</v>
      </c>
      <c r="C138">
        <v>1</v>
      </c>
      <c r="D138">
        <v>39</v>
      </c>
    </row>
    <row r="139" spans="1:4" x14ac:dyDescent="0.2">
      <c r="A139" t="s">
        <v>93</v>
      </c>
      <c r="B139">
        <v>19</v>
      </c>
      <c r="C139">
        <v>6</v>
      </c>
      <c r="D139">
        <v>44</v>
      </c>
    </row>
    <row r="140" spans="1:4" x14ac:dyDescent="0.2">
      <c r="A140" t="s">
        <v>74</v>
      </c>
      <c r="B140">
        <v>48</v>
      </c>
      <c r="C140">
        <v>30</v>
      </c>
      <c r="D140">
        <v>42</v>
      </c>
    </row>
    <row r="141" spans="1:4" x14ac:dyDescent="0.2">
      <c r="A141" t="s">
        <v>75</v>
      </c>
      <c r="B141">
        <v>37</v>
      </c>
      <c r="C141">
        <v>4</v>
      </c>
      <c r="D141">
        <v>5</v>
      </c>
    </row>
    <row r="142" spans="1:4" x14ac:dyDescent="0.2">
      <c r="A142" t="s">
        <v>204</v>
      </c>
      <c r="B142">
        <v>24</v>
      </c>
      <c r="C142">
        <v>43</v>
      </c>
      <c r="D142">
        <v>21</v>
      </c>
    </row>
    <row r="143" spans="1:4" x14ac:dyDescent="0.2">
      <c r="A143" t="s">
        <v>72</v>
      </c>
      <c r="B143">
        <v>17</v>
      </c>
      <c r="C143">
        <v>50</v>
      </c>
      <c r="D143">
        <v>8</v>
      </c>
    </row>
    <row r="144" spans="1:4" x14ac:dyDescent="0.2">
      <c r="A144" t="s">
        <v>152</v>
      </c>
      <c r="B144">
        <v>5</v>
      </c>
      <c r="C144">
        <v>3</v>
      </c>
      <c r="D144">
        <v>0</v>
      </c>
    </row>
    <row r="145" spans="1:4" x14ac:dyDescent="0.2">
      <c r="A145" t="s">
        <v>115</v>
      </c>
      <c r="B145">
        <v>36</v>
      </c>
      <c r="C145">
        <v>14</v>
      </c>
      <c r="D145">
        <v>10</v>
      </c>
    </row>
    <row r="146" spans="1:4" x14ac:dyDescent="0.2">
      <c r="A146" t="s">
        <v>155</v>
      </c>
      <c r="B146">
        <v>21</v>
      </c>
      <c r="C146">
        <v>33</v>
      </c>
      <c r="D146">
        <v>3</v>
      </c>
    </row>
    <row r="147" spans="1:4" x14ac:dyDescent="0.2">
      <c r="A147" t="s">
        <v>100</v>
      </c>
      <c r="B147">
        <v>40</v>
      </c>
      <c r="C147">
        <v>46</v>
      </c>
      <c r="D147">
        <v>9</v>
      </c>
    </row>
    <row r="148" spans="1:4" x14ac:dyDescent="0.2">
      <c r="A148" t="s">
        <v>179</v>
      </c>
      <c r="B148">
        <v>32</v>
      </c>
      <c r="C148">
        <v>40</v>
      </c>
      <c r="D148">
        <v>13</v>
      </c>
    </row>
    <row r="149" spans="1:4" x14ac:dyDescent="0.2">
      <c r="A149" t="s">
        <v>55</v>
      </c>
      <c r="B149">
        <v>0</v>
      </c>
      <c r="C149">
        <v>2</v>
      </c>
      <c r="D149">
        <v>42</v>
      </c>
    </row>
    <row r="150" spans="1:4" x14ac:dyDescent="0.2">
      <c r="A150" t="s">
        <v>77</v>
      </c>
      <c r="B150">
        <v>37</v>
      </c>
      <c r="C150">
        <v>1</v>
      </c>
      <c r="D150">
        <v>30</v>
      </c>
    </row>
    <row r="151" spans="1:4" x14ac:dyDescent="0.2">
      <c r="A151" t="s">
        <v>210</v>
      </c>
      <c r="B151">
        <v>41</v>
      </c>
      <c r="C151">
        <v>8</v>
      </c>
      <c r="D151">
        <v>15</v>
      </c>
    </row>
    <row r="152" spans="1:4" x14ac:dyDescent="0.2">
      <c r="A152" t="s">
        <v>231</v>
      </c>
      <c r="B152">
        <v>28</v>
      </c>
      <c r="C152">
        <v>16</v>
      </c>
      <c r="D152">
        <v>41</v>
      </c>
    </row>
    <row r="153" spans="1:4" x14ac:dyDescent="0.2">
      <c r="A153" t="s">
        <v>173</v>
      </c>
      <c r="B153">
        <v>21</v>
      </c>
      <c r="C153">
        <v>25</v>
      </c>
      <c r="D153">
        <v>0</v>
      </c>
    </row>
    <row r="154" spans="1:4" x14ac:dyDescent="0.2">
      <c r="A154" t="s">
        <v>180</v>
      </c>
      <c r="B154">
        <v>5</v>
      </c>
      <c r="C154">
        <v>30</v>
      </c>
      <c r="D154">
        <v>40</v>
      </c>
    </row>
    <row r="155" spans="1:4" x14ac:dyDescent="0.2">
      <c r="A155" t="s">
        <v>166</v>
      </c>
      <c r="B155">
        <v>36</v>
      </c>
      <c r="C155">
        <v>4</v>
      </c>
      <c r="D155">
        <v>28</v>
      </c>
    </row>
    <row r="156" spans="1:4" x14ac:dyDescent="0.2">
      <c r="A156" t="s">
        <v>189</v>
      </c>
      <c r="B156">
        <v>40</v>
      </c>
      <c r="C156">
        <v>0</v>
      </c>
      <c r="D156">
        <v>5</v>
      </c>
    </row>
    <row r="157" spans="1:4" x14ac:dyDescent="0.2">
      <c r="A157" t="s">
        <v>153</v>
      </c>
      <c r="B157">
        <v>28</v>
      </c>
      <c r="C157">
        <v>43</v>
      </c>
      <c r="D157">
        <v>12</v>
      </c>
    </row>
    <row r="158" spans="1:4" x14ac:dyDescent="0.2">
      <c r="A158" t="s">
        <v>234</v>
      </c>
      <c r="B158">
        <v>0</v>
      </c>
      <c r="C158">
        <v>35</v>
      </c>
      <c r="D158">
        <v>7</v>
      </c>
    </row>
    <row r="159" spans="1:4" x14ac:dyDescent="0.2">
      <c r="A159" t="s">
        <v>237</v>
      </c>
      <c r="B159">
        <v>4</v>
      </c>
      <c r="C159">
        <v>43</v>
      </c>
      <c r="D159">
        <v>37</v>
      </c>
    </row>
    <row r="160" spans="1:4" x14ac:dyDescent="0.2">
      <c r="A160" t="s">
        <v>121</v>
      </c>
      <c r="B160">
        <v>5</v>
      </c>
      <c r="C160">
        <v>37</v>
      </c>
      <c r="D160">
        <v>0</v>
      </c>
    </row>
    <row r="161" spans="1:4" x14ac:dyDescent="0.2">
      <c r="A161" t="s">
        <v>233</v>
      </c>
      <c r="B161">
        <v>0</v>
      </c>
      <c r="C161">
        <v>30</v>
      </c>
      <c r="D161">
        <v>35</v>
      </c>
    </row>
    <row r="162" spans="1:4" x14ac:dyDescent="0.2">
      <c r="A162" t="s">
        <v>149</v>
      </c>
      <c r="B162">
        <v>49</v>
      </c>
      <c r="C162">
        <v>4</v>
      </c>
      <c r="D162">
        <v>0</v>
      </c>
    </row>
    <row r="163" spans="1:4" x14ac:dyDescent="0.2">
      <c r="A163" t="s">
        <v>66</v>
      </c>
      <c r="B163">
        <v>21</v>
      </c>
      <c r="C163">
        <v>7</v>
      </c>
      <c r="D163">
        <v>50</v>
      </c>
    </row>
    <row r="164" spans="1:4" x14ac:dyDescent="0.2">
      <c r="A164" t="s">
        <v>240</v>
      </c>
      <c r="B164">
        <v>38</v>
      </c>
      <c r="C164">
        <v>30</v>
      </c>
      <c r="D164">
        <v>44</v>
      </c>
    </row>
    <row r="165" spans="1:4" x14ac:dyDescent="0.2">
      <c r="A165" t="s">
        <v>111</v>
      </c>
      <c r="B165">
        <v>48</v>
      </c>
      <c r="C165">
        <v>41</v>
      </c>
      <c r="D165">
        <v>35</v>
      </c>
    </row>
    <row r="166" spans="1:4" x14ac:dyDescent="0.2">
      <c r="A166" t="s">
        <v>145</v>
      </c>
      <c r="B166">
        <v>34</v>
      </c>
      <c r="C166">
        <v>36</v>
      </c>
      <c r="D166">
        <v>50</v>
      </c>
    </row>
    <row r="167" spans="1:4" x14ac:dyDescent="0.2">
      <c r="A167" t="s">
        <v>229</v>
      </c>
      <c r="B167">
        <v>21</v>
      </c>
      <c r="C167">
        <v>50</v>
      </c>
      <c r="D167">
        <v>47</v>
      </c>
    </row>
    <row r="168" spans="1:4" x14ac:dyDescent="0.2">
      <c r="A168" t="s">
        <v>213</v>
      </c>
      <c r="B168">
        <v>39</v>
      </c>
      <c r="C168">
        <v>32</v>
      </c>
      <c r="D168">
        <v>33</v>
      </c>
    </row>
    <row r="169" spans="1:4" x14ac:dyDescent="0.2">
      <c r="A169" t="s">
        <v>168</v>
      </c>
      <c r="B169">
        <v>37</v>
      </c>
      <c r="C169">
        <v>11</v>
      </c>
      <c r="D169">
        <v>0</v>
      </c>
    </row>
    <row r="170" spans="1:4" x14ac:dyDescent="0.2">
      <c r="A170" t="s">
        <v>56</v>
      </c>
      <c r="B170">
        <v>16</v>
      </c>
      <c r="C170">
        <v>36</v>
      </c>
      <c r="D170">
        <v>35</v>
      </c>
    </row>
    <row r="171" spans="1:4" x14ac:dyDescent="0.2">
      <c r="A171" t="s">
        <v>127</v>
      </c>
      <c r="B171">
        <v>31</v>
      </c>
      <c r="C171">
        <v>31</v>
      </c>
      <c r="D171">
        <v>3</v>
      </c>
    </row>
    <row r="172" spans="1:4" x14ac:dyDescent="0.2">
      <c r="A172" t="s">
        <v>109</v>
      </c>
      <c r="B172">
        <v>23</v>
      </c>
      <c r="C172">
        <v>32</v>
      </c>
      <c r="D172">
        <v>49</v>
      </c>
    </row>
    <row r="173" spans="1:4" x14ac:dyDescent="0.2">
      <c r="A173" t="s">
        <v>58</v>
      </c>
      <c r="B173">
        <v>8</v>
      </c>
      <c r="C173">
        <v>12</v>
      </c>
      <c r="D173">
        <v>33</v>
      </c>
    </row>
    <row r="174" spans="1:4" x14ac:dyDescent="0.2">
      <c r="A174" t="s">
        <v>194</v>
      </c>
      <c r="B174">
        <v>15</v>
      </c>
      <c r="C174">
        <v>0</v>
      </c>
      <c r="D174">
        <v>11</v>
      </c>
    </row>
    <row r="175" spans="1:4" x14ac:dyDescent="0.2">
      <c r="A175" t="s">
        <v>134</v>
      </c>
      <c r="B175">
        <v>0</v>
      </c>
      <c r="C175">
        <v>12</v>
      </c>
      <c r="D175">
        <v>40</v>
      </c>
    </row>
    <row r="176" spans="1:4" x14ac:dyDescent="0.2">
      <c r="A176" t="s">
        <v>124</v>
      </c>
      <c r="B176">
        <v>21</v>
      </c>
      <c r="C176">
        <v>23</v>
      </c>
      <c r="D176">
        <v>1</v>
      </c>
    </row>
    <row r="177" spans="1:4" x14ac:dyDescent="0.2">
      <c r="A177" t="s">
        <v>97</v>
      </c>
      <c r="B177">
        <v>4</v>
      </c>
      <c r="C177">
        <v>45</v>
      </c>
      <c r="D177">
        <v>39</v>
      </c>
    </row>
    <row r="178" spans="1:4" x14ac:dyDescent="0.2">
      <c r="A178" t="s">
        <v>91</v>
      </c>
      <c r="B178">
        <v>10</v>
      </c>
      <c r="C178">
        <v>43</v>
      </c>
      <c r="D178">
        <v>46</v>
      </c>
    </row>
    <row r="179" spans="1:4" x14ac:dyDescent="0.2">
      <c r="A179" t="s">
        <v>120</v>
      </c>
      <c r="B179">
        <v>45</v>
      </c>
      <c r="C179">
        <v>8</v>
      </c>
      <c r="D179">
        <v>35</v>
      </c>
    </row>
    <row r="180" spans="1:4" x14ac:dyDescent="0.2">
      <c r="A180" t="s">
        <v>188</v>
      </c>
      <c r="B180">
        <v>45</v>
      </c>
      <c r="C180">
        <v>40</v>
      </c>
      <c r="D180">
        <v>38</v>
      </c>
    </row>
    <row r="181" spans="1:4" x14ac:dyDescent="0.2">
      <c r="A181" t="s">
        <v>147</v>
      </c>
      <c r="B181">
        <v>0</v>
      </c>
      <c r="C181">
        <v>16</v>
      </c>
      <c r="D181">
        <v>11</v>
      </c>
    </row>
    <row r="182" spans="1:4" x14ac:dyDescent="0.2">
      <c r="A182" t="s">
        <v>101</v>
      </c>
      <c r="B182">
        <v>43</v>
      </c>
      <c r="C182">
        <v>41</v>
      </c>
      <c r="D182">
        <v>21</v>
      </c>
    </row>
    <row r="183" spans="1:4" x14ac:dyDescent="0.2">
      <c r="A183" t="s">
        <v>197</v>
      </c>
      <c r="B183">
        <v>40</v>
      </c>
      <c r="C183">
        <v>31</v>
      </c>
      <c r="D183">
        <v>6</v>
      </c>
    </row>
    <row r="184" spans="1:4" x14ac:dyDescent="0.2">
      <c r="A184" t="s">
        <v>154</v>
      </c>
      <c r="B184">
        <v>36</v>
      </c>
      <c r="C184">
        <v>0</v>
      </c>
      <c r="D184">
        <v>20</v>
      </c>
    </row>
    <row r="185" spans="1:4" x14ac:dyDescent="0.2">
      <c r="A185" t="s">
        <v>104</v>
      </c>
      <c r="B185">
        <v>29</v>
      </c>
      <c r="C185">
        <v>8</v>
      </c>
      <c r="D185">
        <v>7</v>
      </c>
    </row>
    <row r="186" spans="1:4" x14ac:dyDescent="0.2">
      <c r="A186" t="s">
        <v>195</v>
      </c>
      <c r="B186">
        <v>35</v>
      </c>
      <c r="C186">
        <v>36</v>
      </c>
      <c r="D186">
        <v>33</v>
      </c>
    </row>
    <row r="187" spans="1:4" x14ac:dyDescent="0.2">
      <c r="A187" t="s">
        <v>130</v>
      </c>
      <c r="B187">
        <v>22</v>
      </c>
      <c r="C187">
        <v>0</v>
      </c>
      <c r="D187">
        <v>0</v>
      </c>
    </row>
    <row r="188" spans="1:4" x14ac:dyDescent="0.2">
      <c r="A188" t="s">
        <v>63</v>
      </c>
      <c r="B188">
        <v>0</v>
      </c>
      <c r="C188">
        <v>13</v>
      </c>
      <c r="D188">
        <v>24</v>
      </c>
    </row>
  </sheetData>
  <sortState ref="A2:A188">
    <sortCondition ref="A10"/>
  </sortState>
  <phoneticPr fontId="4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F07F-95C3-4845-B6DA-7261FCD06F4D}">
  <dimension ref="A1:J188"/>
  <sheetViews>
    <sheetView workbookViewId="0">
      <selection activeCell="J21" sqref="J21"/>
    </sheetView>
  </sheetViews>
  <sheetFormatPr defaultRowHeight="12" x14ac:dyDescent="0.2"/>
  <cols>
    <col min="1" max="1" width="20.33203125" bestFit="1" customWidth="1"/>
  </cols>
  <sheetData>
    <row r="1" spans="1:10" x14ac:dyDescent="0.2">
      <c r="B1" s="6" t="s">
        <v>0</v>
      </c>
      <c r="C1" s="6" t="s">
        <v>1</v>
      </c>
      <c r="D1" s="6" t="s">
        <v>2</v>
      </c>
    </row>
    <row r="2" spans="1:10" x14ac:dyDescent="0.2">
      <c r="A2" t="s">
        <v>89</v>
      </c>
      <c r="B2">
        <v>44</v>
      </c>
      <c r="D2">
        <v>27</v>
      </c>
    </row>
    <row r="3" spans="1:10" x14ac:dyDescent="0.2">
      <c r="A3" t="s">
        <v>191</v>
      </c>
      <c r="B3">
        <v>18</v>
      </c>
      <c r="C3">
        <v>7</v>
      </c>
      <c r="D3">
        <v>9</v>
      </c>
    </row>
    <row r="4" spans="1:10" x14ac:dyDescent="0.2">
      <c r="A4" t="s">
        <v>221</v>
      </c>
      <c r="B4">
        <v>44</v>
      </c>
      <c r="C4">
        <v>12</v>
      </c>
      <c r="D4">
        <v>39</v>
      </c>
    </row>
    <row r="5" spans="1:10" x14ac:dyDescent="0.2">
      <c r="A5" t="s">
        <v>227</v>
      </c>
      <c r="B5">
        <v>3</v>
      </c>
      <c r="C5">
        <v>49</v>
      </c>
      <c r="D5">
        <v>13</v>
      </c>
      <c r="J5" s="15" t="s">
        <v>53</v>
      </c>
    </row>
    <row r="6" spans="1:10" x14ac:dyDescent="0.2">
      <c r="A6" t="s">
        <v>193</v>
      </c>
      <c r="B6">
        <v>24</v>
      </c>
      <c r="C6">
        <v>42</v>
      </c>
      <c r="D6">
        <v>37</v>
      </c>
      <c r="J6" s="15" t="s">
        <v>52</v>
      </c>
    </row>
    <row r="7" spans="1:10" x14ac:dyDescent="0.2">
      <c r="A7" t="s">
        <v>87</v>
      </c>
      <c r="B7">
        <v>15</v>
      </c>
      <c r="C7">
        <v>1</v>
      </c>
      <c r="D7">
        <v>15</v>
      </c>
      <c r="J7" s="15" t="s">
        <v>51</v>
      </c>
    </row>
    <row r="8" spans="1:10" x14ac:dyDescent="0.2">
      <c r="A8" t="s">
        <v>228</v>
      </c>
      <c r="B8">
        <v>40</v>
      </c>
      <c r="C8">
        <v>12</v>
      </c>
      <c r="D8">
        <v>19</v>
      </c>
    </row>
    <row r="9" spans="1:10" x14ac:dyDescent="0.2">
      <c r="A9" t="s">
        <v>212</v>
      </c>
      <c r="B9">
        <v>42</v>
      </c>
      <c r="C9">
        <v>4</v>
      </c>
      <c r="D9">
        <v>32</v>
      </c>
    </row>
    <row r="10" spans="1:10" x14ac:dyDescent="0.2">
      <c r="A10" t="s">
        <v>170</v>
      </c>
      <c r="C10">
        <v>22</v>
      </c>
      <c r="D10">
        <v>35</v>
      </c>
    </row>
    <row r="11" spans="1:10" x14ac:dyDescent="0.2">
      <c r="A11" t="s">
        <v>94</v>
      </c>
      <c r="B11">
        <v>17</v>
      </c>
      <c r="C11">
        <v>46</v>
      </c>
    </row>
    <row r="12" spans="1:10" x14ac:dyDescent="0.2">
      <c r="A12" t="s">
        <v>235</v>
      </c>
      <c r="B12">
        <v>6</v>
      </c>
      <c r="C12">
        <v>15</v>
      </c>
      <c r="D12">
        <v>36</v>
      </c>
    </row>
    <row r="13" spans="1:10" x14ac:dyDescent="0.2">
      <c r="A13" t="s">
        <v>99</v>
      </c>
      <c r="B13">
        <v>26</v>
      </c>
      <c r="C13">
        <v>32</v>
      </c>
      <c r="D13">
        <v>38</v>
      </c>
    </row>
    <row r="14" spans="1:10" x14ac:dyDescent="0.2">
      <c r="A14" t="s">
        <v>208</v>
      </c>
      <c r="B14">
        <v>6</v>
      </c>
      <c r="C14">
        <v>9</v>
      </c>
      <c r="D14">
        <v>34</v>
      </c>
    </row>
    <row r="15" spans="1:10" x14ac:dyDescent="0.2">
      <c r="A15" t="s">
        <v>70</v>
      </c>
      <c r="B15">
        <v>39</v>
      </c>
      <c r="C15">
        <v>36</v>
      </c>
    </row>
    <row r="16" spans="1:10" x14ac:dyDescent="0.2">
      <c r="A16" t="s">
        <v>175</v>
      </c>
      <c r="B16">
        <v>30</v>
      </c>
      <c r="C16">
        <v>9</v>
      </c>
      <c r="D16">
        <v>47</v>
      </c>
    </row>
    <row r="17" spans="1:4" x14ac:dyDescent="0.2">
      <c r="A17" t="s">
        <v>78</v>
      </c>
      <c r="B17">
        <v>27</v>
      </c>
      <c r="D17">
        <v>37</v>
      </c>
    </row>
    <row r="18" spans="1:4" x14ac:dyDescent="0.2">
      <c r="A18" t="s">
        <v>123</v>
      </c>
      <c r="B18">
        <v>50</v>
      </c>
      <c r="C18">
        <v>17</v>
      </c>
      <c r="D18">
        <v>15</v>
      </c>
    </row>
    <row r="19" spans="1:4" x14ac:dyDescent="0.2">
      <c r="A19" t="s">
        <v>217</v>
      </c>
      <c r="B19">
        <v>22</v>
      </c>
      <c r="C19">
        <v>48</v>
      </c>
      <c r="D19">
        <v>36</v>
      </c>
    </row>
    <row r="20" spans="1:4" x14ac:dyDescent="0.2">
      <c r="A20" t="s">
        <v>225</v>
      </c>
      <c r="B20">
        <v>34</v>
      </c>
      <c r="D20">
        <v>19</v>
      </c>
    </row>
    <row r="21" spans="1:4" x14ac:dyDescent="0.2">
      <c r="A21" t="s">
        <v>214</v>
      </c>
      <c r="B21">
        <v>50</v>
      </c>
      <c r="C21">
        <v>23</v>
      </c>
      <c r="D21">
        <v>8</v>
      </c>
    </row>
    <row r="22" spans="1:4" x14ac:dyDescent="0.2">
      <c r="A22" t="s">
        <v>136</v>
      </c>
      <c r="B22">
        <v>21</v>
      </c>
      <c r="C22">
        <v>17</v>
      </c>
      <c r="D22">
        <v>25</v>
      </c>
    </row>
    <row r="23" spans="1:4" x14ac:dyDescent="0.2">
      <c r="A23" t="s">
        <v>207</v>
      </c>
      <c r="B23">
        <v>4</v>
      </c>
      <c r="C23">
        <v>32</v>
      </c>
      <c r="D23">
        <v>26</v>
      </c>
    </row>
    <row r="24" spans="1:4" x14ac:dyDescent="0.2">
      <c r="A24" t="s">
        <v>186</v>
      </c>
      <c r="B24">
        <v>47</v>
      </c>
      <c r="C24">
        <v>39</v>
      </c>
    </row>
    <row r="25" spans="1:4" x14ac:dyDescent="0.2">
      <c r="A25" t="s">
        <v>96</v>
      </c>
      <c r="B25">
        <v>41</v>
      </c>
      <c r="C25">
        <v>45</v>
      </c>
      <c r="D25">
        <v>27</v>
      </c>
    </row>
    <row r="26" spans="1:4" x14ac:dyDescent="0.2">
      <c r="A26" t="s">
        <v>80</v>
      </c>
      <c r="B26">
        <v>26</v>
      </c>
      <c r="C26">
        <v>22</v>
      </c>
      <c r="D26">
        <v>2</v>
      </c>
    </row>
    <row r="27" spans="1:4" x14ac:dyDescent="0.2">
      <c r="A27" t="s">
        <v>129</v>
      </c>
      <c r="B27">
        <v>12</v>
      </c>
      <c r="D27">
        <v>48</v>
      </c>
    </row>
    <row r="28" spans="1:4" x14ac:dyDescent="0.2">
      <c r="A28" t="s">
        <v>177</v>
      </c>
      <c r="C28">
        <v>22</v>
      </c>
      <c r="D28">
        <v>29</v>
      </c>
    </row>
    <row r="29" spans="1:4" x14ac:dyDescent="0.2">
      <c r="A29" t="s">
        <v>102</v>
      </c>
      <c r="B29">
        <v>38</v>
      </c>
      <c r="D29">
        <v>31</v>
      </c>
    </row>
    <row r="30" spans="1:4" x14ac:dyDescent="0.2">
      <c r="A30" t="s">
        <v>200</v>
      </c>
      <c r="B30">
        <v>19</v>
      </c>
      <c r="C30">
        <v>26</v>
      </c>
      <c r="D30">
        <v>30</v>
      </c>
    </row>
    <row r="31" spans="1:4" x14ac:dyDescent="0.2">
      <c r="A31" t="s">
        <v>76</v>
      </c>
      <c r="B31">
        <v>21</v>
      </c>
      <c r="C31">
        <v>28</v>
      </c>
      <c r="D31">
        <v>31</v>
      </c>
    </row>
    <row r="32" spans="1:4" x14ac:dyDescent="0.2">
      <c r="A32" t="s">
        <v>143</v>
      </c>
      <c r="B32">
        <v>49</v>
      </c>
      <c r="C32">
        <v>22</v>
      </c>
      <c r="D32">
        <v>22</v>
      </c>
    </row>
    <row r="33" spans="1:4" x14ac:dyDescent="0.2">
      <c r="A33" t="s">
        <v>169</v>
      </c>
      <c r="B33">
        <v>24</v>
      </c>
      <c r="C33">
        <v>28</v>
      </c>
      <c r="D33">
        <v>42</v>
      </c>
    </row>
    <row r="34" spans="1:4" x14ac:dyDescent="0.2">
      <c r="A34" t="s">
        <v>61</v>
      </c>
      <c r="B34">
        <v>13</v>
      </c>
      <c r="C34">
        <v>13</v>
      </c>
      <c r="D34">
        <v>29</v>
      </c>
    </row>
    <row r="35" spans="1:4" x14ac:dyDescent="0.2">
      <c r="A35" t="s">
        <v>69</v>
      </c>
      <c r="B35">
        <v>25</v>
      </c>
      <c r="C35">
        <v>9</v>
      </c>
      <c r="D35">
        <v>17</v>
      </c>
    </row>
    <row r="36" spans="1:4" x14ac:dyDescent="0.2">
      <c r="A36" t="s">
        <v>135</v>
      </c>
      <c r="B36">
        <v>31</v>
      </c>
      <c r="D36">
        <v>21</v>
      </c>
    </row>
    <row r="37" spans="1:4" x14ac:dyDescent="0.2">
      <c r="A37" t="s">
        <v>141</v>
      </c>
      <c r="B37">
        <v>4</v>
      </c>
      <c r="C37">
        <v>43</v>
      </c>
      <c r="D37">
        <v>32</v>
      </c>
    </row>
    <row r="38" spans="1:4" x14ac:dyDescent="0.2">
      <c r="A38" t="s">
        <v>156</v>
      </c>
      <c r="B38">
        <v>26</v>
      </c>
      <c r="C38">
        <v>2</v>
      </c>
      <c r="D38">
        <v>7</v>
      </c>
    </row>
    <row r="39" spans="1:4" x14ac:dyDescent="0.2">
      <c r="A39" t="s">
        <v>139</v>
      </c>
      <c r="B39">
        <v>34</v>
      </c>
      <c r="C39">
        <v>4</v>
      </c>
      <c r="D39">
        <v>7</v>
      </c>
    </row>
    <row r="40" spans="1:4" x14ac:dyDescent="0.2">
      <c r="A40" t="s">
        <v>236</v>
      </c>
      <c r="B40">
        <v>36</v>
      </c>
      <c r="C40">
        <v>12</v>
      </c>
      <c r="D40">
        <v>30</v>
      </c>
    </row>
    <row r="41" spans="1:4" x14ac:dyDescent="0.2">
      <c r="A41" t="s">
        <v>140</v>
      </c>
      <c r="B41">
        <v>14</v>
      </c>
      <c r="D41">
        <v>28</v>
      </c>
    </row>
    <row r="42" spans="1:4" x14ac:dyDescent="0.2">
      <c r="A42" t="s">
        <v>132</v>
      </c>
      <c r="B42">
        <v>23</v>
      </c>
      <c r="C42">
        <v>33</v>
      </c>
      <c r="D42">
        <v>42</v>
      </c>
    </row>
    <row r="43" spans="1:4" x14ac:dyDescent="0.2">
      <c r="A43" t="s">
        <v>106</v>
      </c>
      <c r="B43">
        <v>1</v>
      </c>
      <c r="C43">
        <v>5</v>
      </c>
      <c r="D43">
        <v>11</v>
      </c>
    </row>
    <row r="44" spans="1:4" x14ac:dyDescent="0.2">
      <c r="A44" t="s">
        <v>138</v>
      </c>
      <c r="B44">
        <v>23</v>
      </c>
      <c r="C44">
        <v>13</v>
      </c>
      <c r="D44">
        <v>8</v>
      </c>
    </row>
    <row r="45" spans="1:4" x14ac:dyDescent="0.2">
      <c r="A45" t="s">
        <v>167</v>
      </c>
      <c r="B45">
        <v>28</v>
      </c>
      <c r="C45">
        <v>21</v>
      </c>
      <c r="D45">
        <v>32</v>
      </c>
    </row>
    <row r="46" spans="1:4" x14ac:dyDescent="0.2">
      <c r="A46" t="s">
        <v>224</v>
      </c>
      <c r="B46">
        <v>5</v>
      </c>
      <c r="C46">
        <v>15</v>
      </c>
      <c r="D46">
        <v>47</v>
      </c>
    </row>
    <row r="47" spans="1:4" x14ac:dyDescent="0.2">
      <c r="A47" t="s">
        <v>116</v>
      </c>
      <c r="C47">
        <v>32</v>
      </c>
      <c r="D47">
        <v>49</v>
      </c>
    </row>
    <row r="48" spans="1:4" x14ac:dyDescent="0.2">
      <c r="A48" t="s">
        <v>158</v>
      </c>
      <c r="B48">
        <v>4</v>
      </c>
      <c r="C48">
        <v>6</v>
      </c>
      <c r="D48">
        <v>3</v>
      </c>
    </row>
    <row r="49" spans="1:4" x14ac:dyDescent="0.2">
      <c r="A49" t="s">
        <v>192</v>
      </c>
      <c r="B49">
        <v>33</v>
      </c>
      <c r="C49">
        <v>19</v>
      </c>
      <c r="D49">
        <v>48</v>
      </c>
    </row>
    <row r="50" spans="1:4" x14ac:dyDescent="0.2">
      <c r="A50" t="s">
        <v>165</v>
      </c>
      <c r="B50">
        <v>37</v>
      </c>
      <c r="C50">
        <v>44</v>
      </c>
    </row>
    <row r="51" spans="1:4" x14ac:dyDescent="0.2">
      <c r="A51" t="s">
        <v>205</v>
      </c>
      <c r="B51">
        <v>19</v>
      </c>
      <c r="C51">
        <v>26</v>
      </c>
      <c r="D51">
        <v>32</v>
      </c>
    </row>
    <row r="52" spans="1:4" x14ac:dyDescent="0.2">
      <c r="A52" t="s">
        <v>184</v>
      </c>
      <c r="B52">
        <v>46</v>
      </c>
      <c r="C52">
        <v>7</v>
      </c>
      <c r="D52">
        <v>18</v>
      </c>
    </row>
    <row r="53" spans="1:4" x14ac:dyDescent="0.2">
      <c r="A53" t="s">
        <v>54</v>
      </c>
      <c r="B53">
        <v>4</v>
      </c>
      <c r="C53">
        <v>18</v>
      </c>
    </row>
    <row r="54" spans="1:4" x14ac:dyDescent="0.2">
      <c r="A54" t="s">
        <v>182</v>
      </c>
      <c r="B54">
        <v>27</v>
      </c>
      <c r="C54">
        <v>8</v>
      </c>
    </row>
    <row r="55" spans="1:4" x14ac:dyDescent="0.2">
      <c r="A55" t="s">
        <v>199</v>
      </c>
      <c r="C55">
        <v>33</v>
      </c>
      <c r="D55">
        <v>22</v>
      </c>
    </row>
    <row r="56" spans="1:4" x14ac:dyDescent="0.2">
      <c r="A56" t="s">
        <v>209</v>
      </c>
      <c r="B56">
        <v>23</v>
      </c>
      <c r="C56">
        <v>33</v>
      </c>
      <c r="D56">
        <v>32</v>
      </c>
    </row>
    <row r="57" spans="1:4" x14ac:dyDescent="0.2">
      <c r="A57" t="s">
        <v>110</v>
      </c>
      <c r="B57">
        <v>47</v>
      </c>
      <c r="C57">
        <v>38</v>
      </c>
      <c r="D57">
        <v>14</v>
      </c>
    </row>
    <row r="58" spans="1:4" x14ac:dyDescent="0.2">
      <c r="A58" t="s">
        <v>85</v>
      </c>
      <c r="B58">
        <v>31</v>
      </c>
      <c r="C58">
        <v>3</v>
      </c>
      <c r="D58">
        <v>30</v>
      </c>
    </row>
    <row r="59" spans="1:4" x14ac:dyDescent="0.2">
      <c r="A59" t="s">
        <v>198</v>
      </c>
      <c r="B59">
        <v>3</v>
      </c>
      <c r="C59">
        <v>48</v>
      </c>
      <c r="D59">
        <v>33</v>
      </c>
    </row>
    <row r="60" spans="1:4" x14ac:dyDescent="0.2">
      <c r="A60" t="s">
        <v>68</v>
      </c>
      <c r="B60">
        <v>27</v>
      </c>
      <c r="C60">
        <v>16</v>
      </c>
      <c r="D60">
        <v>14</v>
      </c>
    </row>
    <row r="61" spans="1:4" x14ac:dyDescent="0.2">
      <c r="A61" t="s">
        <v>148</v>
      </c>
      <c r="B61">
        <v>34</v>
      </c>
      <c r="C61">
        <v>18</v>
      </c>
      <c r="D61">
        <v>40</v>
      </c>
    </row>
    <row r="62" spans="1:4" x14ac:dyDescent="0.2">
      <c r="A62" t="s">
        <v>126</v>
      </c>
      <c r="B62">
        <v>27</v>
      </c>
      <c r="C62">
        <v>9</v>
      </c>
      <c r="D62">
        <v>5</v>
      </c>
    </row>
    <row r="63" spans="1:4" x14ac:dyDescent="0.2">
      <c r="A63" t="s">
        <v>238</v>
      </c>
      <c r="B63">
        <v>17</v>
      </c>
      <c r="C63">
        <v>44</v>
      </c>
      <c r="D63">
        <v>44</v>
      </c>
    </row>
    <row r="64" spans="1:4" x14ac:dyDescent="0.2">
      <c r="A64" t="s">
        <v>206</v>
      </c>
      <c r="B64">
        <v>34</v>
      </c>
      <c r="C64">
        <v>50</v>
      </c>
      <c r="D64">
        <v>38</v>
      </c>
    </row>
    <row r="65" spans="1:4" x14ac:dyDescent="0.2">
      <c r="A65" t="s">
        <v>125</v>
      </c>
      <c r="B65">
        <v>45</v>
      </c>
      <c r="D65">
        <v>34</v>
      </c>
    </row>
    <row r="66" spans="1:4" x14ac:dyDescent="0.2">
      <c r="A66" t="s">
        <v>161</v>
      </c>
      <c r="B66">
        <v>32</v>
      </c>
      <c r="C66">
        <v>23</v>
      </c>
      <c r="D66">
        <v>42</v>
      </c>
    </row>
    <row r="67" spans="1:4" x14ac:dyDescent="0.2">
      <c r="A67" t="s">
        <v>230</v>
      </c>
      <c r="B67">
        <v>39</v>
      </c>
      <c r="C67">
        <v>18</v>
      </c>
    </row>
    <row r="68" spans="1:4" x14ac:dyDescent="0.2">
      <c r="A68" t="s">
        <v>157</v>
      </c>
      <c r="B68">
        <v>12</v>
      </c>
      <c r="D68">
        <v>23</v>
      </c>
    </row>
    <row r="69" spans="1:4" x14ac:dyDescent="0.2">
      <c r="A69" t="s">
        <v>84</v>
      </c>
      <c r="B69">
        <v>17</v>
      </c>
      <c r="C69">
        <v>14</v>
      </c>
      <c r="D69">
        <v>3</v>
      </c>
    </row>
    <row r="70" spans="1:4" x14ac:dyDescent="0.2">
      <c r="A70" t="s">
        <v>90</v>
      </c>
      <c r="D70">
        <v>2</v>
      </c>
    </row>
    <row r="71" spans="1:4" x14ac:dyDescent="0.2">
      <c r="A71" t="s">
        <v>57</v>
      </c>
      <c r="B71">
        <v>6</v>
      </c>
      <c r="D71">
        <v>34</v>
      </c>
    </row>
    <row r="72" spans="1:4" x14ac:dyDescent="0.2">
      <c r="A72" t="s">
        <v>86</v>
      </c>
      <c r="B72">
        <v>8</v>
      </c>
      <c r="C72">
        <v>11</v>
      </c>
      <c r="D72">
        <v>12</v>
      </c>
    </row>
    <row r="73" spans="1:4" x14ac:dyDescent="0.2">
      <c r="A73" t="s">
        <v>178</v>
      </c>
      <c r="C73">
        <v>40</v>
      </c>
      <c r="D73">
        <v>21</v>
      </c>
    </row>
    <row r="74" spans="1:4" x14ac:dyDescent="0.2">
      <c r="A74" t="s">
        <v>151</v>
      </c>
      <c r="C74">
        <v>23</v>
      </c>
      <c r="D74">
        <v>5</v>
      </c>
    </row>
    <row r="75" spans="1:4" x14ac:dyDescent="0.2">
      <c r="A75" t="s">
        <v>215</v>
      </c>
      <c r="B75">
        <v>15</v>
      </c>
      <c r="C75">
        <v>32</v>
      </c>
    </row>
    <row r="76" spans="1:4" x14ac:dyDescent="0.2">
      <c r="A76" t="s">
        <v>112</v>
      </c>
      <c r="B76">
        <v>22</v>
      </c>
      <c r="C76">
        <v>14</v>
      </c>
      <c r="D76">
        <v>32</v>
      </c>
    </row>
    <row r="77" spans="1:4" x14ac:dyDescent="0.2">
      <c r="A77" t="s">
        <v>67</v>
      </c>
      <c r="B77">
        <v>11</v>
      </c>
      <c r="C77">
        <v>24</v>
      </c>
      <c r="D77">
        <v>22</v>
      </c>
    </row>
    <row r="78" spans="1:4" x14ac:dyDescent="0.2">
      <c r="A78" t="s">
        <v>107</v>
      </c>
      <c r="B78">
        <v>3</v>
      </c>
      <c r="C78">
        <v>20</v>
      </c>
      <c r="D78">
        <v>23</v>
      </c>
    </row>
    <row r="79" spans="1:4" x14ac:dyDescent="0.2">
      <c r="A79" t="s">
        <v>98</v>
      </c>
      <c r="B79">
        <v>43</v>
      </c>
      <c r="C79">
        <v>39</v>
      </c>
      <c r="D79">
        <v>32</v>
      </c>
    </row>
    <row r="80" spans="1:4" x14ac:dyDescent="0.2">
      <c r="A80" t="s">
        <v>196</v>
      </c>
      <c r="B80">
        <v>49</v>
      </c>
      <c r="D80">
        <v>13</v>
      </c>
    </row>
    <row r="81" spans="1:4" x14ac:dyDescent="0.2">
      <c r="A81" t="s">
        <v>163</v>
      </c>
      <c r="B81">
        <v>20</v>
      </c>
      <c r="C81">
        <v>22</v>
      </c>
      <c r="D81">
        <v>27</v>
      </c>
    </row>
    <row r="82" spans="1:4" x14ac:dyDescent="0.2">
      <c r="A82" t="s">
        <v>187</v>
      </c>
      <c r="B82">
        <v>25</v>
      </c>
      <c r="D82">
        <v>43</v>
      </c>
    </row>
    <row r="83" spans="1:4" x14ac:dyDescent="0.2">
      <c r="A83" t="s">
        <v>122</v>
      </c>
      <c r="B83">
        <v>11</v>
      </c>
      <c r="C83">
        <v>8</v>
      </c>
      <c r="D83">
        <v>26</v>
      </c>
    </row>
    <row r="84" spans="1:4" x14ac:dyDescent="0.2">
      <c r="A84" t="s">
        <v>218</v>
      </c>
      <c r="C84">
        <v>46</v>
      </c>
      <c r="D84">
        <v>37</v>
      </c>
    </row>
    <row r="85" spans="1:4" x14ac:dyDescent="0.2">
      <c r="A85" t="s">
        <v>220</v>
      </c>
      <c r="B85">
        <v>24</v>
      </c>
      <c r="C85">
        <v>39</v>
      </c>
      <c r="D85">
        <v>41</v>
      </c>
    </row>
    <row r="86" spans="1:4" x14ac:dyDescent="0.2">
      <c r="A86" t="s">
        <v>95</v>
      </c>
      <c r="B86">
        <v>30</v>
      </c>
      <c r="C86">
        <v>19</v>
      </c>
      <c r="D86">
        <v>32</v>
      </c>
    </row>
    <row r="87" spans="1:4" x14ac:dyDescent="0.2">
      <c r="A87" t="s">
        <v>79</v>
      </c>
      <c r="C87">
        <v>33</v>
      </c>
      <c r="D87">
        <v>32</v>
      </c>
    </row>
    <row r="88" spans="1:4" x14ac:dyDescent="0.2">
      <c r="A88" t="s">
        <v>83</v>
      </c>
      <c r="B88">
        <v>48</v>
      </c>
      <c r="C88">
        <v>3</v>
      </c>
      <c r="D88">
        <v>2</v>
      </c>
    </row>
    <row r="89" spans="1:4" x14ac:dyDescent="0.2">
      <c r="A89" t="s">
        <v>73</v>
      </c>
      <c r="B89">
        <v>18</v>
      </c>
      <c r="C89">
        <v>26</v>
      </c>
      <c r="D89">
        <v>14</v>
      </c>
    </row>
    <row r="90" spans="1:4" x14ac:dyDescent="0.2">
      <c r="A90" t="s">
        <v>92</v>
      </c>
      <c r="B90">
        <v>28</v>
      </c>
      <c r="C90">
        <v>44</v>
      </c>
      <c r="D90">
        <v>39</v>
      </c>
    </row>
    <row r="91" spans="1:4" x14ac:dyDescent="0.2">
      <c r="A91" t="s">
        <v>117</v>
      </c>
      <c r="B91">
        <v>29</v>
      </c>
      <c r="C91">
        <v>41</v>
      </c>
      <c r="D91">
        <v>27</v>
      </c>
    </row>
    <row r="92" spans="1:4" x14ac:dyDescent="0.2">
      <c r="A92" t="s">
        <v>202</v>
      </c>
      <c r="B92">
        <v>20</v>
      </c>
      <c r="C92">
        <v>12</v>
      </c>
    </row>
    <row r="93" spans="1:4" x14ac:dyDescent="0.2">
      <c r="A93" t="s">
        <v>181</v>
      </c>
      <c r="B93">
        <v>14</v>
      </c>
      <c r="C93">
        <v>22</v>
      </c>
      <c r="D93">
        <v>31</v>
      </c>
    </row>
    <row r="94" spans="1:4" x14ac:dyDescent="0.2">
      <c r="A94" t="s">
        <v>113</v>
      </c>
      <c r="C94">
        <v>33</v>
      </c>
      <c r="D94">
        <v>4</v>
      </c>
    </row>
    <row r="95" spans="1:4" x14ac:dyDescent="0.2">
      <c r="A95" t="s">
        <v>65</v>
      </c>
      <c r="B95">
        <v>50</v>
      </c>
      <c r="C95">
        <v>44</v>
      </c>
      <c r="D95">
        <v>40</v>
      </c>
    </row>
    <row r="96" spans="1:4" x14ac:dyDescent="0.2">
      <c r="A96" t="s">
        <v>183</v>
      </c>
      <c r="B96">
        <v>3</v>
      </c>
      <c r="C96">
        <v>22</v>
      </c>
      <c r="D96">
        <v>14</v>
      </c>
    </row>
    <row r="97" spans="1:4" x14ac:dyDescent="0.2">
      <c r="A97" t="s">
        <v>144</v>
      </c>
      <c r="C97">
        <v>37</v>
      </c>
      <c r="D97">
        <v>17</v>
      </c>
    </row>
    <row r="98" spans="1:4" x14ac:dyDescent="0.2">
      <c r="A98" t="s">
        <v>162</v>
      </c>
      <c r="C98">
        <v>41</v>
      </c>
    </row>
    <row r="99" spans="1:4" x14ac:dyDescent="0.2">
      <c r="A99" t="s">
        <v>222</v>
      </c>
      <c r="B99">
        <v>42</v>
      </c>
      <c r="C99">
        <v>22</v>
      </c>
      <c r="D99">
        <v>25</v>
      </c>
    </row>
    <row r="100" spans="1:4" x14ac:dyDescent="0.2">
      <c r="A100" t="s">
        <v>232</v>
      </c>
      <c r="B100">
        <v>12</v>
      </c>
      <c r="C100">
        <v>41</v>
      </c>
    </row>
    <row r="101" spans="1:4" x14ac:dyDescent="0.2">
      <c r="A101" t="s">
        <v>211</v>
      </c>
      <c r="B101">
        <v>27</v>
      </c>
      <c r="C101">
        <v>39</v>
      </c>
      <c r="D101">
        <v>43</v>
      </c>
    </row>
    <row r="102" spans="1:4" x14ac:dyDescent="0.2">
      <c r="A102" t="s">
        <v>216</v>
      </c>
      <c r="B102">
        <v>29</v>
      </c>
      <c r="C102">
        <v>5</v>
      </c>
      <c r="D102">
        <v>6</v>
      </c>
    </row>
    <row r="103" spans="1:4" x14ac:dyDescent="0.2">
      <c r="A103" t="s">
        <v>174</v>
      </c>
      <c r="B103">
        <v>39</v>
      </c>
      <c r="C103">
        <v>9</v>
      </c>
      <c r="D103">
        <v>31</v>
      </c>
    </row>
    <row r="104" spans="1:4" x14ac:dyDescent="0.2">
      <c r="A104" t="s">
        <v>62</v>
      </c>
      <c r="C104">
        <v>9</v>
      </c>
      <c r="D104">
        <v>4</v>
      </c>
    </row>
    <row r="105" spans="1:4" x14ac:dyDescent="0.2">
      <c r="A105" t="s">
        <v>164</v>
      </c>
      <c r="B105">
        <v>9</v>
      </c>
      <c r="C105">
        <v>48</v>
      </c>
    </row>
    <row r="106" spans="1:4" x14ac:dyDescent="0.2">
      <c r="A106" t="s">
        <v>133</v>
      </c>
      <c r="B106">
        <v>30</v>
      </c>
      <c r="C106">
        <v>29</v>
      </c>
      <c r="D106">
        <v>12</v>
      </c>
    </row>
    <row r="107" spans="1:4" x14ac:dyDescent="0.2">
      <c r="A107" t="s">
        <v>226</v>
      </c>
      <c r="B107">
        <v>21</v>
      </c>
      <c r="D107">
        <v>2</v>
      </c>
    </row>
    <row r="108" spans="1:4" x14ac:dyDescent="0.2">
      <c r="A108" t="s">
        <v>103</v>
      </c>
      <c r="B108">
        <v>32</v>
      </c>
      <c r="C108">
        <v>17</v>
      </c>
    </row>
    <row r="109" spans="1:4" x14ac:dyDescent="0.2">
      <c r="A109" t="s">
        <v>81</v>
      </c>
      <c r="B109">
        <v>47</v>
      </c>
      <c r="C109">
        <v>31</v>
      </c>
      <c r="D109">
        <v>25</v>
      </c>
    </row>
    <row r="110" spans="1:4" x14ac:dyDescent="0.2">
      <c r="A110" t="s">
        <v>71</v>
      </c>
      <c r="B110">
        <v>33</v>
      </c>
      <c r="C110">
        <v>36</v>
      </c>
      <c r="D110">
        <v>36</v>
      </c>
    </row>
    <row r="111" spans="1:4" x14ac:dyDescent="0.2">
      <c r="A111" t="s">
        <v>190</v>
      </c>
      <c r="B111">
        <v>41</v>
      </c>
      <c r="C111">
        <v>2</v>
      </c>
      <c r="D111">
        <v>36</v>
      </c>
    </row>
    <row r="112" spans="1:4" x14ac:dyDescent="0.2">
      <c r="A112" t="s">
        <v>219</v>
      </c>
      <c r="B112">
        <v>45</v>
      </c>
      <c r="D112">
        <v>34</v>
      </c>
    </row>
    <row r="113" spans="1:4" x14ac:dyDescent="0.2">
      <c r="A113" t="s">
        <v>185</v>
      </c>
      <c r="B113">
        <v>32</v>
      </c>
      <c r="D113">
        <v>41</v>
      </c>
    </row>
    <row r="114" spans="1:4" x14ac:dyDescent="0.2">
      <c r="A114" t="s">
        <v>131</v>
      </c>
      <c r="B114">
        <v>10</v>
      </c>
      <c r="C114">
        <v>3</v>
      </c>
      <c r="D114">
        <v>25</v>
      </c>
    </row>
    <row r="115" spans="1:4" x14ac:dyDescent="0.2">
      <c r="A115" t="s">
        <v>82</v>
      </c>
      <c r="B115">
        <v>39</v>
      </c>
      <c r="C115">
        <v>23</v>
      </c>
      <c r="D115">
        <v>40</v>
      </c>
    </row>
    <row r="116" spans="1:4" x14ac:dyDescent="0.2">
      <c r="A116" t="s">
        <v>114</v>
      </c>
      <c r="B116">
        <v>21</v>
      </c>
      <c r="C116">
        <v>36</v>
      </c>
      <c r="D116">
        <v>14</v>
      </c>
    </row>
    <row r="117" spans="1:4" x14ac:dyDescent="0.2">
      <c r="A117" t="s">
        <v>159</v>
      </c>
      <c r="B117">
        <v>27</v>
      </c>
      <c r="C117">
        <v>17</v>
      </c>
      <c r="D117">
        <v>5</v>
      </c>
    </row>
    <row r="118" spans="1:4" x14ac:dyDescent="0.2">
      <c r="A118" t="s">
        <v>59</v>
      </c>
      <c r="B118">
        <v>39</v>
      </c>
      <c r="C118">
        <v>11</v>
      </c>
      <c r="D118">
        <v>47</v>
      </c>
    </row>
    <row r="119" spans="1:4" x14ac:dyDescent="0.2">
      <c r="A119" t="s">
        <v>128</v>
      </c>
      <c r="B119">
        <v>50</v>
      </c>
      <c r="C119">
        <v>35</v>
      </c>
      <c r="D119">
        <v>2</v>
      </c>
    </row>
    <row r="120" spans="1:4" x14ac:dyDescent="0.2">
      <c r="A120" t="s">
        <v>203</v>
      </c>
      <c r="B120">
        <v>4</v>
      </c>
      <c r="C120">
        <v>27</v>
      </c>
      <c r="D120">
        <v>46</v>
      </c>
    </row>
    <row r="121" spans="1:4" x14ac:dyDescent="0.2">
      <c r="A121" t="s">
        <v>119</v>
      </c>
      <c r="B121">
        <v>19</v>
      </c>
      <c r="C121">
        <v>22</v>
      </c>
      <c r="D121">
        <v>49</v>
      </c>
    </row>
    <row r="122" spans="1:4" x14ac:dyDescent="0.2">
      <c r="A122" t="s">
        <v>150</v>
      </c>
      <c r="B122">
        <v>46</v>
      </c>
      <c r="C122">
        <v>1</v>
      </c>
      <c r="D122">
        <v>12</v>
      </c>
    </row>
    <row r="123" spans="1:4" x14ac:dyDescent="0.2">
      <c r="A123" t="s">
        <v>108</v>
      </c>
      <c r="B123">
        <v>34</v>
      </c>
      <c r="C123">
        <v>44</v>
      </c>
      <c r="D123">
        <v>1</v>
      </c>
    </row>
    <row r="124" spans="1:4" x14ac:dyDescent="0.2">
      <c r="A124" t="s">
        <v>105</v>
      </c>
      <c r="B124">
        <v>28</v>
      </c>
      <c r="D124">
        <v>18</v>
      </c>
    </row>
    <row r="125" spans="1:4" x14ac:dyDescent="0.2">
      <c r="A125" t="s">
        <v>172</v>
      </c>
      <c r="B125">
        <v>17</v>
      </c>
      <c r="C125">
        <v>17</v>
      </c>
      <c r="D125">
        <v>19</v>
      </c>
    </row>
    <row r="126" spans="1:4" x14ac:dyDescent="0.2">
      <c r="A126" t="s">
        <v>176</v>
      </c>
      <c r="B126">
        <v>42</v>
      </c>
      <c r="C126">
        <v>13</v>
      </c>
      <c r="D126">
        <v>38</v>
      </c>
    </row>
    <row r="127" spans="1:4" x14ac:dyDescent="0.2">
      <c r="A127" t="s">
        <v>239</v>
      </c>
      <c r="B127">
        <v>32</v>
      </c>
      <c r="C127">
        <v>48</v>
      </c>
      <c r="D127">
        <v>18</v>
      </c>
    </row>
    <row r="128" spans="1:4" x14ac:dyDescent="0.2">
      <c r="A128" t="s">
        <v>171</v>
      </c>
      <c r="B128">
        <v>47</v>
      </c>
      <c r="C128">
        <v>2</v>
      </c>
      <c r="D128">
        <v>35</v>
      </c>
    </row>
    <row r="129" spans="1:4" x14ac:dyDescent="0.2">
      <c r="A129" t="s">
        <v>137</v>
      </c>
      <c r="C129">
        <v>8</v>
      </c>
      <c r="D129">
        <v>24</v>
      </c>
    </row>
    <row r="130" spans="1:4" x14ac:dyDescent="0.2">
      <c r="A130" t="s">
        <v>146</v>
      </c>
      <c r="B130">
        <v>45</v>
      </c>
    </row>
    <row r="131" spans="1:4" x14ac:dyDescent="0.2">
      <c r="A131" t="s">
        <v>60</v>
      </c>
      <c r="B131">
        <v>46</v>
      </c>
      <c r="D131">
        <v>17</v>
      </c>
    </row>
    <row r="132" spans="1:4" x14ac:dyDescent="0.2">
      <c r="A132" t="s">
        <v>223</v>
      </c>
      <c r="B132">
        <v>41</v>
      </c>
      <c r="C132">
        <v>47</v>
      </c>
      <c r="D132">
        <v>3</v>
      </c>
    </row>
    <row r="133" spans="1:4" x14ac:dyDescent="0.2">
      <c r="A133" t="s">
        <v>88</v>
      </c>
      <c r="B133">
        <v>37</v>
      </c>
      <c r="C133">
        <v>42</v>
      </c>
      <c r="D133">
        <v>49</v>
      </c>
    </row>
    <row r="134" spans="1:4" x14ac:dyDescent="0.2">
      <c r="A134" t="s">
        <v>64</v>
      </c>
      <c r="B134">
        <v>32</v>
      </c>
      <c r="C134">
        <v>8</v>
      </c>
      <c r="D134">
        <v>4</v>
      </c>
    </row>
    <row r="135" spans="1:4" x14ac:dyDescent="0.2">
      <c r="A135" t="s">
        <v>201</v>
      </c>
      <c r="B135">
        <v>50</v>
      </c>
      <c r="C135">
        <v>10</v>
      </c>
      <c r="D135">
        <v>42</v>
      </c>
    </row>
    <row r="136" spans="1:4" x14ac:dyDescent="0.2">
      <c r="A136" t="s">
        <v>160</v>
      </c>
      <c r="B136">
        <v>47</v>
      </c>
      <c r="C136">
        <v>17</v>
      </c>
      <c r="D136">
        <v>8</v>
      </c>
    </row>
    <row r="137" spans="1:4" x14ac:dyDescent="0.2">
      <c r="A137" t="s">
        <v>118</v>
      </c>
      <c r="B137">
        <v>50</v>
      </c>
      <c r="C137">
        <v>41</v>
      </c>
      <c r="D137">
        <v>29</v>
      </c>
    </row>
    <row r="138" spans="1:4" x14ac:dyDescent="0.2">
      <c r="A138" t="s">
        <v>142</v>
      </c>
      <c r="B138">
        <v>15</v>
      </c>
      <c r="C138">
        <v>1</v>
      </c>
      <c r="D138">
        <v>39</v>
      </c>
    </row>
    <row r="139" spans="1:4" x14ac:dyDescent="0.2">
      <c r="A139" t="s">
        <v>93</v>
      </c>
      <c r="B139">
        <v>19</v>
      </c>
      <c r="C139">
        <v>6</v>
      </c>
      <c r="D139">
        <v>44</v>
      </c>
    </row>
    <row r="140" spans="1:4" x14ac:dyDescent="0.2">
      <c r="A140" t="s">
        <v>74</v>
      </c>
      <c r="B140">
        <v>48</v>
      </c>
      <c r="C140">
        <v>30</v>
      </c>
      <c r="D140">
        <v>42</v>
      </c>
    </row>
    <row r="141" spans="1:4" x14ac:dyDescent="0.2">
      <c r="A141" t="s">
        <v>75</v>
      </c>
      <c r="B141">
        <v>37</v>
      </c>
      <c r="C141">
        <v>4</v>
      </c>
      <c r="D141">
        <v>5</v>
      </c>
    </row>
    <row r="142" spans="1:4" x14ac:dyDescent="0.2">
      <c r="A142" t="s">
        <v>204</v>
      </c>
      <c r="B142">
        <v>24</v>
      </c>
      <c r="C142">
        <v>43</v>
      </c>
      <c r="D142">
        <v>21</v>
      </c>
    </row>
    <row r="143" spans="1:4" x14ac:dyDescent="0.2">
      <c r="A143" t="s">
        <v>72</v>
      </c>
      <c r="B143">
        <v>17</v>
      </c>
      <c r="C143">
        <v>50</v>
      </c>
      <c r="D143">
        <v>8</v>
      </c>
    </row>
    <row r="144" spans="1:4" x14ac:dyDescent="0.2">
      <c r="A144" t="s">
        <v>152</v>
      </c>
      <c r="B144">
        <v>5</v>
      </c>
      <c r="C144">
        <v>3</v>
      </c>
    </row>
    <row r="145" spans="1:4" x14ac:dyDescent="0.2">
      <c r="A145" t="s">
        <v>115</v>
      </c>
      <c r="B145">
        <v>36</v>
      </c>
      <c r="C145">
        <v>14</v>
      </c>
      <c r="D145">
        <v>10</v>
      </c>
    </row>
    <row r="146" spans="1:4" x14ac:dyDescent="0.2">
      <c r="A146" t="s">
        <v>155</v>
      </c>
      <c r="B146">
        <v>21</v>
      </c>
      <c r="C146">
        <v>33</v>
      </c>
      <c r="D146">
        <v>3</v>
      </c>
    </row>
    <row r="147" spans="1:4" x14ac:dyDescent="0.2">
      <c r="A147" t="s">
        <v>100</v>
      </c>
      <c r="B147">
        <v>40</v>
      </c>
      <c r="C147">
        <v>46</v>
      </c>
      <c r="D147">
        <v>9</v>
      </c>
    </row>
    <row r="148" spans="1:4" x14ac:dyDescent="0.2">
      <c r="A148" t="s">
        <v>179</v>
      </c>
      <c r="B148">
        <v>32</v>
      </c>
      <c r="C148">
        <v>40</v>
      </c>
      <c r="D148">
        <v>13</v>
      </c>
    </row>
    <row r="149" spans="1:4" x14ac:dyDescent="0.2">
      <c r="A149" t="s">
        <v>55</v>
      </c>
      <c r="C149">
        <v>2</v>
      </c>
      <c r="D149">
        <v>42</v>
      </c>
    </row>
    <row r="150" spans="1:4" x14ac:dyDescent="0.2">
      <c r="A150" t="s">
        <v>77</v>
      </c>
      <c r="B150">
        <v>37</v>
      </c>
      <c r="C150">
        <v>1</v>
      </c>
      <c r="D150">
        <v>30</v>
      </c>
    </row>
    <row r="151" spans="1:4" x14ac:dyDescent="0.2">
      <c r="A151" t="s">
        <v>210</v>
      </c>
      <c r="B151">
        <v>41</v>
      </c>
      <c r="C151">
        <v>8</v>
      </c>
      <c r="D151">
        <v>15</v>
      </c>
    </row>
    <row r="152" spans="1:4" x14ac:dyDescent="0.2">
      <c r="A152" t="s">
        <v>231</v>
      </c>
      <c r="B152">
        <v>28</v>
      </c>
      <c r="C152">
        <v>16</v>
      </c>
      <c r="D152">
        <v>41</v>
      </c>
    </row>
    <row r="153" spans="1:4" x14ac:dyDescent="0.2">
      <c r="A153" t="s">
        <v>173</v>
      </c>
      <c r="B153">
        <v>21</v>
      </c>
      <c r="C153">
        <v>25</v>
      </c>
    </row>
    <row r="154" spans="1:4" x14ac:dyDescent="0.2">
      <c r="A154" t="s">
        <v>180</v>
      </c>
      <c r="B154">
        <v>5</v>
      </c>
      <c r="C154">
        <v>30</v>
      </c>
      <c r="D154">
        <v>40</v>
      </c>
    </row>
    <row r="155" spans="1:4" x14ac:dyDescent="0.2">
      <c r="A155" t="s">
        <v>166</v>
      </c>
      <c r="B155">
        <v>36</v>
      </c>
      <c r="C155">
        <v>4</v>
      </c>
      <c r="D155">
        <v>28</v>
      </c>
    </row>
    <row r="156" spans="1:4" x14ac:dyDescent="0.2">
      <c r="A156" t="s">
        <v>189</v>
      </c>
      <c r="B156">
        <v>40</v>
      </c>
      <c r="D156">
        <v>5</v>
      </c>
    </row>
    <row r="157" spans="1:4" x14ac:dyDescent="0.2">
      <c r="A157" t="s">
        <v>153</v>
      </c>
      <c r="B157">
        <v>28</v>
      </c>
      <c r="C157">
        <v>43</v>
      </c>
      <c r="D157">
        <v>12</v>
      </c>
    </row>
    <row r="158" spans="1:4" x14ac:dyDescent="0.2">
      <c r="A158" t="s">
        <v>234</v>
      </c>
      <c r="C158">
        <v>35</v>
      </c>
      <c r="D158">
        <v>7</v>
      </c>
    </row>
    <row r="159" spans="1:4" x14ac:dyDescent="0.2">
      <c r="A159" t="s">
        <v>237</v>
      </c>
      <c r="B159">
        <v>4</v>
      </c>
      <c r="C159">
        <v>43</v>
      </c>
      <c r="D159">
        <v>37</v>
      </c>
    </row>
    <row r="160" spans="1:4" x14ac:dyDescent="0.2">
      <c r="A160" t="s">
        <v>121</v>
      </c>
      <c r="B160">
        <v>5</v>
      </c>
      <c r="C160">
        <v>37</v>
      </c>
    </row>
    <row r="161" spans="1:4" x14ac:dyDescent="0.2">
      <c r="A161" t="s">
        <v>233</v>
      </c>
      <c r="C161">
        <v>30</v>
      </c>
      <c r="D161">
        <v>35</v>
      </c>
    </row>
    <row r="162" spans="1:4" x14ac:dyDescent="0.2">
      <c r="A162" t="s">
        <v>149</v>
      </c>
      <c r="B162">
        <v>49</v>
      </c>
      <c r="C162">
        <v>4</v>
      </c>
    </row>
    <row r="163" spans="1:4" x14ac:dyDescent="0.2">
      <c r="A163" t="s">
        <v>66</v>
      </c>
      <c r="B163">
        <v>21</v>
      </c>
      <c r="C163">
        <v>7</v>
      </c>
      <c r="D163">
        <v>50</v>
      </c>
    </row>
    <row r="164" spans="1:4" x14ac:dyDescent="0.2">
      <c r="A164" t="s">
        <v>240</v>
      </c>
      <c r="B164">
        <v>38</v>
      </c>
      <c r="C164">
        <v>30</v>
      </c>
      <c r="D164">
        <v>44</v>
      </c>
    </row>
    <row r="165" spans="1:4" x14ac:dyDescent="0.2">
      <c r="A165" t="s">
        <v>111</v>
      </c>
      <c r="B165">
        <v>48</v>
      </c>
      <c r="C165">
        <v>41</v>
      </c>
      <c r="D165">
        <v>35</v>
      </c>
    </row>
    <row r="166" spans="1:4" x14ac:dyDescent="0.2">
      <c r="A166" t="s">
        <v>145</v>
      </c>
      <c r="B166">
        <v>34</v>
      </c>
      <c r="C166">
        <v>36</v>
      </c>
      <c r="D166">
        <v>50</v>
      </c>
    </row>
    <row r="167" spans="1:4" x14ac:dyDescent="0.2">
      <c r="A167" t="s">
        <v>229</v>
      </c>
      <c r="B167">
        <v>21</v>
      </c>
      <c r="C167">
        <v>50</v>
      </c>
      <c r="D167">
        <v>47</v>
      </c>
    </row>
    <row r="168" spans="1:4" x14ac:dyDescent="0.2">
      <c r="A168" t="s">
        <v>213</v>
      </c>
      <c r="B168">
        <v>39</v>
      </c>
      <c r="C168">
        <v>32</v>
      </c>
      <c r="D168">
        <v>33</v>
      </c>
    </row>
    <row r="169" spans="1:4" x14ac:dyDescent="0.2">
      <c r="A169" t="s">
        <v>168</v>
      </c>
      <c r="B169">
        <v>37</v>
      </c>
      <c r="C169">
        <v>11</v>
      </c>
    </row>
    <row r="170" spans="1:4" x14ac:dyDescent="0.2">
      <c r="A170" t="s">
        <v>56</v>
      </c>
      <c r="B170">
        <v>16</v>
      </c>
      <c r="C170">
        <v>36</v>
      </c>
      <c r="D170">
        <v>35</v>
      </c>
    </row>
    <row r="171" spans="1:4" x14ac:dyDescent="0.2">
      <c r="A171" t="s">
        <v>127</v>
      </c>
      <c r="B171">
        <v>31</v>
      </c>
      <c r="C171">
        <v>31</v>
      </c>
      <c r="D171">
        <v>3</v>
      </c>
    </row>
    <row r="172" spans="1:4" x14ac:dyDescent="0.2">
      <c r="A172" t="s">
        <v>109</v>
      </c>
      <c r="B172">
        <v>23</v>
      </c>
      <c r="C172">
        <v>32</v>
      </c>
      <c r="D172">
        <v>49</v>
      </c>
    </row>
    <row r="173" spans="1:4" x14ac:dyDescent="0.2">
      <c r="A173" t="s">
        <v>58</v>
      </c>
      <c r="B173">
        <v>8</v>
      </c>
      <c r="C173">
        <v>12</v>
      </c>
      <c r="D173">
        <v>33</v>
      </c>
    </row>
    <row r="174" spans="1:4" x14ac:dyDescent="0.2">
      <c r="A174" t="s">
        <v>194</v>
      </c>
      <c r="B174">
        <v>15</v>
      </c>
      <c r="D174">
        <v>11</v>
      </c>
    </row>
    <row r="175" spans="1:4" x14ac:dyDescent="0.2">
      <c r="A175" t="s">
        <v>134</v>
      </c>
      <c r="C175">
        <v>12</v>
      </c>
      <c r="D175">
        <v>40</v>
      </c>
    </row>
    <row r="176" spans="1:4" x14ac:dyDescent="0.2">
      <c r="A176" t="s">
        <v>124</v>
      </c>
      <c r="B176">
        <v>21</v>
      </c>
      <c r="C176">
        <v>23</v>
      </c>
      <c r="D176">
        <v>1</v>
      </c>
    </row>
    <row r="177" spans="1:4" x14ac:dyDescent="0.2">
      <c r="A177" t="s">
        <v>97</v>
      </c>
      <c r="B177">
        <v>4</v>
      </c>
      <c r="C177">
        <v>45</v>
      </c>
      <c r="D177">
        <v>39</v>
      </c>
    </row>
    <row r="178" spans="1:4" x14ac:dyDescent="0.2">
      <c r="A178" t="s">
        <v>91</v>
      </c>
      <c r="B178">
        <v>10</v>
      </c>
      <c r="C178">
        <v>43</v>
      </c>
      <c r="D178">
        <v>46</v>
      </c>
    </row>
    <row r="179" spans="1:4" x14ac:dyDescent="0.2">
      <c r="A179" t="s">
        <v>120</v>
      </c>
      <c r="B179">
        <v>45</v>
      </c>
      <c r="C179">
        <v>8</v>
      </c>
      <c r="D179">
        <v>35</v>
      </c>
    </row>
    <row r="180" spans="1:4" x14ac:dyDescent="0.2">
      <c r="A180" t="s">
        <v>188</v>
      </c>
      <c r="B180">
        <v>45</v>
      </c>
      <c r="C180">
        <v>40</v>
      </c>
      <c r="D180">
        <v>38</v>
      </c>
    </row>
    <row r="181" spans="1:4" x14ac:dyDescent="0.2">
      <c r="A181" t="s">
        <v>147</v>
      </c>
      <c r="C181">
        <v>16</v>
      </c>
      <c r="D181">
        <v>11</v>
      </c>
    </row>
    <row r="182" spans="1:4" x14ac:dyDescent="0.2">
      <c r="A182" t="s">
        <v>101</v>
      </c>
      <c r="B182">
        <v>43</v>
      </c>
      <c r="C182">
        <v>41</v>
      </c>
      <c r="D182">
        <v>21</v>
      </c>
    </row>
    <row r="183" spans="1:4" x14ac:dyDescent="0.2">
      <c r="A183" t="s">
        <v>197</v>
      </c>
      <c r="B183">
        <v>40</v>
      </c>
      <c r="C183">
        <v>31</v>
      </c>
      <c r="D183">
        <v>6</v>
      </c>
    </row>
    <row r="184" spans="1:4" x14ac:dyDescent="0.2">
      <c r="A184" t="s">
        <v>154</v>
      </c>
      <c r="B184">
        <v>36</v>
      </c>
      <c r="D184">
        <v>20</v>
      </c>
    </row>
    <row r="185" spans="1:4" x14ac:dyDescent="0.2">
      <c r="A185" t="s">
        <v>104</v>
      </c>
      <c r="B185">
        <v>29</v>
      </c>
      <c r="C185">
        <v>8</v>
      </c>
      <c r="D185">
        <v>7</v>
      </c>
    </row>
    <row r="186" spans="1:4" x14ac:dyDescent="0.2">
      <c r="A186" t="s">
        <v>195</v>
      </c>
      <c r="B186">
        <v>35</v>
      </c>
      <c r="C186">
        <v>36</v>
      </c>
      <c r="D186">
        <v>33</v>
      </c>
    </row>
    <row r="187" spans="1:4" x14ac:dyDescent="0.2">
      <c r="A187" t="s">
        <v>130</v>
      </c>
      <c r="B187">
        <v>22</v>
      </c>
    </row>
    <row r="188" spans="1:4" x14ac:dyDescent="0.2">
      <c r="A188" t="s">
        <v>63</v>
      </c>
      <c r="C188">
        <v>13</v>
      </c>
      <c r="D188">
        <v>24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FA8B-F937-4F98-9DBB-060118172CE5}">
  <dimension ref="A1:G13"/>
  <sheetViews>
    <sheetView workbookViewId="0">
      <selection activeCell="O15" sqref="O15"/>
    </sheetView>
  </sheetViews>
  <sheetFormatPr defaultRowHeight="12" x14ac:dyDescent="0.2"/>
  <cols>
    <col min="1" max="1" width="11.83203125" bestFit="1" customWidth="1"/>
    <col min="2" max="2" width="10.1640625" bestFit="1" customWidth="1"/>
    <col min="3" max="3" width="14.83203125" bestFit="1" customWidth="1"/>
  </cols>
  <sheetData>
    <row r="1" spans="1:7" x14ac:dyDescent="0.2">
      <c r="A1" s="6" t="s">
        <v>242</v>
      </c>
      <c r="B1" s="6" t="s">
        <v>243</v>
      </c>
      <c r="C1" s="6" t="s">
        <v>244</v>
      </c>
    </row>
    <row r="2" spans="1:7" x14ac:dyDescent="0.2">
      <c r="A2" t="s">
        <v>0</v>
      </c>
      <c r="B2" s="1">
        <v>19574000</v>
      </c>
    </row>
    <row r="3" spans="1:7" x14ac:dyDescent="0.2">
      <c r="A3" t="s">
        <v>1</v>
      </c>
      <c r="B3" s="1">
        <v>17504000</v>
      </c>
    </row>
    <row r="4" spans="1:7" x14ac:dyDescent="0.2">
      <c r="A4" t="s">
        <v>2</v>
      </c>
      <c r="B4" s="1">
        <v>10529000</v>
      </c>
    </row>
    <row r="5" spans="1:7" x14ac:dyDescent="0.2">
      <c r="A5" t="s">
        <v>245</v>
      </c>
      <c r="B5" s="1">
        <v>23483000</v>
      </c>
    </row>
    <row r="6" spans="1:7" x14ac:dyDescent="0.2">
      <c r="A6" t="s">
        <v>246</v>
      </c>
      <c r="B6" s="1">
        <v>9464000</v>
      </c>
      <c r="G6" s="4" t="s">
        <v>558</v>
      </c>
    </row>
    <row r="7" spans="1:7" x14ac:dyDescent="0.2">
      <c r="A7" t="s">
        <v>247</v>
      </c>
      <c r="B7" s="1">
        <v>12252000</v>
      </c>
      <c r="G7" s="4" t="s">
        <v>559</v>
      </c>
    </row>
    <row r="8" spans="1:7" x14ac:dyDescent="0.2">
      <c r="A8" t="s">
        <v>248</v>
      </c>
      <c r="B8" s="1">
        <v>20878000</v>
      </c>
      <c r="G8" s="4" t="s">
        <v>560</v>
      </c>
    </row>
    <row r="9" spans="1:7" x14ac:dyDescent="0.2">
      <c r="A9" t="s">
        <v>249</v>
      </c>
      <c r="B9" s="1">
        <v>20599000</v>
      </c>
    </row>
    <row r="10" spans="1:7" x14ac:dyDescent="0.2">
      <c r="A10" t="s">
        <v>250</v>
      </c>
      <c r="B10" s="1">
        <v>20607000</v>
      </c>
      <c r="G10" s="5"/>
    </row>
    <row r="11" spans="1:7" x14ac:dyDescent="0.2">
      <c r="A11" t="s">
        <v>251</v>
      </c>
      <c r="B11" s="1">
        <v>11193000</v>
      </c>
      <c r="G11" s="5"/>
    </row>
    <row r="12" spans="1:7" x14ac:dyDescent="0.2">
      <c r="A12" t="s">
        <v>252</v>
      </c>
      <c r="B12" s="1">
        <v>22696000</v>
      </c>
    </row>
    <row r="13" spans="1:7" x14ac:dyDescent="0.2">
      <c r="A13" t="s">
        <v>253</v>
      </c>
      <c r="B13" s="1">
        <v>14351000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1802-DFB3-4374-B540-3DDEC4611241}">
  <dimension ref="A1:G261"/>
  <sheetViews>
    <sheetView workbookViewId="0">
      <selection activeCell="O20" sqref="O20"/>
    </sheetView>
  </sheetViews>
  <sheetFormatPr defaultRowHeight="12" x14ac:dyDescent="0.2"/>
  <cols>
    <col min="1" max="3" width="10.83203125" customWidth="1"/>
  </cols>
  <sheetData>
    <row r="1" spans="1:7" x14ac:dyDescent="0.2">
      <c r="A1" s="6" t="s">
        <v>254</v>
      </c>
      <c r="B1" s="6" t="s">
        <v>255</v>
      </c>
      <c r="C1" s="6" t="s">
        <v>243</v>
      </c>
    </row>
    <row r="2" spans="1:7" x14ac:dyDescent="0.2">
      <c r="A2" s="7">
        <v>43467</v>
      </c>
      <c r="B2">
        <v>33</v>
      </c>
      <c r="C2" s="1">
        <v>5313000</v>
      </c>
    </row>
    <row r="3" spans="1:7" x14ac:dyDescent="0.2">
      <c r="A3" s="7">
        <v>43468</v>
      </c>
      <c r="B3">
        <v>28</v>
      </c>
      <c r="C3" s="1">
        <v>5944400</v>
      </c>
    </row>
    <row r="4" spans="1:7" x14ac:dyDescent="0.2">
      <c r="A4" s="7">
        <v>43469</v>
      </c>
      <c r="B4">
        <v>40</v>
      </c>
      <c r="C4" s="1">
        <v>6796000</v>
      </c>
      <c r="F4" s="5" t="s">
        <v>256</v>
      </c>
      <c r="G4" s="8"/>
    </row>
    <row r="5" spans="1:7" x14ac:dyDescent="0.2">
      <c r="A5" s="7">
        <v>43472</v>
      </c>
      <c r="B5">
        <v>43</v>
      </c>
      <c r="C5" s="1">
        <v>3057300</v>
      </c>
      <c r="F5" s="5" t="s">
        <v>257</v>
      </c>
    </row>
    <row r="6" spans="1:7" x14ac:dyDescent="0.2">
      <c r="A6" s="7">
        <v>43473</v>
      </c>
      <c r="B6">
        <v>61</v>
      </c>
      <c r="C6" s="1">
        <v>18263400</v>
      </c>
      <c r="F6" s="5" t="s">
        <v>258</v>
      </c>
    </row>
    <row r="7" spans="1:7" x14ac:dyDescent="0.2">
      <c r="A7" s="7">
        <v>43474</v>
      </c>
      <c r="B7">
        <v>41</v>
      </c>
      <c r="C7" s="1">
        <v>12628000</v>
      </c>
    </row>
    <row r="8" spans="1:7" x14ac:dyDescent="0.2">
      <c r="A8" s="7">
        <v>43475</v>
      </c>
      <c r="B8">
        <v>70</v>
      </c>
      <c r="C8" s="1">
        <v>16023000</v>
      </c>
      <c r="F8" s="4" t="s">
        <v>259</v>
      </c>
    </row>
    <row r="9" spans="1:7" x14ac:dyDescent="0.2">
      <c r="A9" s="7">
        <v>43476</v>
      </c>
      <c r="B9">
        <v>66</v>
      </c>
      <c r="C9" s="1">
        <v>17344800</v>
      </c>
    </row>
    <row r="10" spans="1:7" x14ac:dyDescent="0.2">
      <c r="A10" s="7">
        <v>43479</v>
      </c>
      <c r="B10">
        <v>69</v>
      </c>
      <c r="C10" s="1">
        <v>18740400</v>
      </c>
    </row>
    <row r="11" spans="1:7" x14ac:dyDescent="0.2">
      <c r="A11" s="7">
        <v>43480</v>
      </c>
      <c r="B11">
        <v>45</v>
      </c>
      <c r="C11" s="1">
        <v>3415500</v>
      </c>
    </row>
    <row r="12" spans="1:7" x14ac:dyDescent="0.2">
      <c r="A12" s="7">
        <v>43481</v>
      </c>
      <c r="B12">
        <v>61</v>
      </c>
      <c r="C12" s="1">
        <v>5203300</v>
      </c>
    </row>
    <row r="13" spans="1:7" x14ac:dyDescent="0.2">
      <c r="A13" s="7">
        <v>43482</v>
      </c>
      <c r="B13">
        <v>66</v>
      </c>
      <c r="C13" s="1">
        <v>18189600</v>
      </c>
    </row>
    <row r="14" spans="1:7" x14ac:dyDescent="0.2">
      <c r="A14" s="7">
        <v>43483</v>
      </c>
      <c r="B14">
        <v>45</v>
      </c>
      <c r="C14" s="1">
        <v>7848000</v>
      </c>
    </row>
    <row r="15" spans="1:7" x14ac:dyDescent="0.2">
      <c r="A15" s="7">
        <v>43486</v>
      </c>
      <c r="B15">
        <v>66</v>
      </c>
      <c r="C15" s="1">
        <v>15477000</v>
      </c>
    </row>
    <row r="16" spans="1:7" x14ac:dyDescent="0.2">
      <c r="A16" s="7">
        <v>43487</v>
      </c>
      <c r="B16">
        <v>64</v>
      </c>
      <c r="C16" s="1">
        <v>6451200</v>
      </c>
    </row>
    <row r="17" spans="1:3" x14ac:dyDescent="0.2">
      <c r="A17" s="7">
        <v>43488</v>
      </c>
      <c r="B17">
        <v>45</v>
      </c>
      <c r="C17" s="1">
        <v>5022000</v>
      </c>
    </row>
    <row r="18" spans="1:3" x14ac:dyDescent="0.2">
      <c r="A18" s="7">
        <v>43489</v>
      </c>
      <c r="B18">
        <v>69</v>
      </c>
      <c r="C18" s="1">
        <v>6437700</v>
      </c>
    </row>
    <row r="19" spans="1:3" x14ac:dyDescent="0.2">
      <c r="A19" s="7">
        <v>43490</v>
      </c>
      <c r="B19">
        <v>57</v>
      </c>
      <c r="C19" s="1">
        <v>7848900</v>
      </c>
    </row>
    <row r="20" spans="1:3" x14ac:dyDescent="0.2">
      <c r="A20" s="7">
        <v>43493</v>
      </c>
      <c r="B20">
        <v>66</v>
      </c>
      <c r="C20" s="1">
        <v>15741000</v>
      </c>
    </row>
    <row r="21" spans="1:3" x14ac:dyDescent="0.2">
      <c r="A21" s="7">
        <v>43494</v>
      </c>
      <c r="B21">
        <v>57</v>
      </c>
      <c r="C21" s="1">
        <v>12859200</v>
      </c>
    </row>
    <row r="22" spans="1:3" x14ac:dyDescent="0.2">
      <c r="A22" s="7">
        <v>43495</v>
      </c>
      <c r="B22">
        <v>19</v>
      </c>
      <c r="C22" s="1">
        <v>1643500</v>
      </c>
    </row>
    <row r="23" spans="1:3" x14ac:dyDescent="0.2">
      <c r="A23" s="7">
        <v>43496</v>
      </c>
      <c r="B23">
        <v>53</v>
      </c>
      <c r="C23" s="1">
        <v>7308700</v>
      </c>
    </row>
    <row r="24" spans="1:3" x14ac:dyDescent="0.2">
      <c r="A24" s="7">
        <v>43497</v>
      </c>
      <c r="B24">
        <v>61</v>
      </c>
      <c r="C24" s="1">
        <v>10516400</v>
      </c>
    </row>
    <row r="25" spans="1:3" x14ac:dyDescent="0.2">
      <c r="A25" s="7">
        <v>43500</v>
      </c>
      <c r="B25">
        <v>56</v>
      </c>
      <c r="C25" s="1">
        <v>14649600</v>
      </c>
    </row>
    <row r="26" spans="1:3" x14ac:dyDescent="0.2">
      <c r="A26" s="7">
        <v>43501</v>
      </c>
      <c r="B26">
        <v>17</v>
      </c>
      <c r="C26" s="1">
        <v>4732800</v>
      </c>
    </row>
    <row r="27" spans="1:3" x14ac:dyDescent="0.2">
      <c r="A27" s="7">
        <v>43502</v>
      </c>
      <c r="B27">
        <v>51</v>
      </c>
      <c r="C27" s="1">
        <v>7017600</v>
      </c>
    </row>
    <row r="28" spans="1:3" x14ac:dyDescent="0.2">
      <c r="A28" s="7">
        <v>43503</v>
      </c>
      <c r="B28">
        <v>20</v>
      </c>
      <c r="C28" s="1">
        <v>6408000</v>
      </c>
    </row>
    <row r="29" spans="1:3" x14ac:dyDescent="0.2">
      <c r="A29" s="7">
        <v>43504</v>
      </c>
      <c r="B29">
        <v>54</v>
      </c>
      <c r="C29" s="1">
        <v>17436600</v>
      </c>
    </row>
    <row r="30" spans="1:3" x14ac:dyDescent="0.2">
      <c r="A30" s="7">
        <v>43507</v>
      </c>
      <c r="B30">
        <v>28</v>
      </c>
      <c r="C30" s="1">
        <v>8542800</v>
      </c>
    </row>
    <row r="31" spans="1:3" x14ac:dyDescent="0.2">
      <c r="A31" s="7">
        <v>43508</v>
      </c>
      <c r="B31">
        <v>50</v>
      </c>
      <c r="C31" s="1">
        <v>15100000</v>
      </c>
    </row>
    <row r="32" spans="1:3" x14ac:dyDescent="0.2">
      <c r="A32" s="7">
        <v>43509</v>
      </c>
      <c r="B32">
        <v>32</v>
      </c>
      <c r="C32" s="1">
        <v>3206400</v>
      </c>
    </row>
    <row r="33" spans="1:3" x14ac:dyDescent="0.2">
      <c r="A33" s="7">
        <v>43510</v>
      </c>
      <c r="B33">
        <v>59</v>
      </c>
      <c r="C33" s="1">
        <v>7847000</v>
      </c>
    </row>
    <row r="34" spans="1:3" x14ac:dyDescent="0.2">
      <c r="A34" s="7">
        <v>43511</v>
      </c>
      <c r="B34">
        <v>67</v>
      </c>
      <c r="C34" s="1">
        <v>16776800</v>
      </c>
    </row>
    <row r="35" spans="1:3" x14ac:dyDescent="0.2">
      <c r="A35" s="7">
        <v>43514</v>
      </c>
      <c r="B35">
        <v>41</v>
      </c>
      <c r="C35" s="1">
        <v>6670700</v>
      </c>
    </row>
    <row r="36" spans="1:3" x14ac:dyDescent="0.2">
      <c r="A36" s="7">
        <v>43515</v>
      </c>
      <c r="B36">
        <v>66</v>
      </c>
      <c r="C36" s="1">
        <v>4963200</v>
      </c>
    </row>
    <row r="37" spans="1:3" x14ac:dyDescent="0.2">
      <c r="A37" s="7">
        <v>43516</v>
      </c>
      <c r="B37">
        <v>50</v>
      </c>
      <c r="C37" s="1">
        <v>4745000</v>
      </c>
    </row>
    <row r="38" spans="1:3" x14ac:dyDescent="0.2">
      <c r="A38" s="7">
        <v>43517</v>
      </c>
      <c r="B38">
        <v>64</v>
      </c>
      <c r="C38" s="1">
        <v>20793600</v>
      </c>
    </row>
    <row r="39" spans="1:3" x14ac:dyDescent="0.2">
      <c r="A39" s="7">
        <v>43518</v>
      </c>
      <c r="B39">
        <v>55</v>
      </c>
      <c r="C39" s="1">
        <v>9317000</v>
      </c>
    </row>
    <row r="40" spans="1:3" x14ac:dyDescent="0.2">
      <c r="A40" s="7">
        <v>43521</v>
      </c>
      <c r="B40">
        <v>56</v>
      </c>
      <c r="C40" s="1">
        <v>12773600</v>
      </c>
    </row>
    <row r="41" spans="1:3" x14ac:dyDescent="0.2">
      <c r="A41" s="7">
        <v>43522</v>
      </c>
      <c r="B41">
        <v>33</v>
      </c>
      <c r="C41" s="1">
        <v>4290000</v>
      </c>
    </row>
    <row r="42" spans="1:3" x14ac:dyDescent="0.2">
      <c r="A42" s="7">
        <v>43523</v>
      </c>
      <c r="B42">
        <v>51</v>
      </c>
      <c r="C42" s="1">
        <v>15116400</v>
      </c>
    </row>
    <row r="43" spans="1:3" x14ac:dyDescent="0.2">
      <c r="A43" s="7">
        <v>43524</v>
      </c>
      <c r="B43">
        <v>68</v>
      </c>
      <c r="C43" s="1">
        <v>14640400</v>
      </c>
    </row>
    <row r="44" spans="1:3" x14ac:dyDescent="0.2">
      <c r="A44" s="7">
        <v>43525</v>
      </c>
      <c r="B44">
        <v>68</v>
      </c>
      <c r="C44" s="1">
        <v>12505200</v>
      </c>
    </row>
    <row r="45" spans="1:3" x14ac:dyDescent="0.2">
      <c r="A45" s="7">
        <v>43528</v>
      </c>
      <c r="B45">
        <v>47</v>
      </c>
      <c r="C45" s="1">
        <v>14574700</v>
      </c>
    </row>
    <row r="46" spans="1:3" x14ac:dyDescent="0.2">
      <c r="A46" s="7">
        <v>43529</v>
      </c>
      <c r="B46">
        <v>40</v>
      </c>
      <c r="C46" s="1">
        <v>10752000</v>
      </c>
    </row>
    <row r="47" spans="1:3" x14ac:dyDescent="0.2">
      <c r="A47" s="7">
        <v>43530</v>
      </c>
      <c r="B47">
        <v>39</v>
      </c>
      <c r="C47" s="1">
        <v>3420300</v>
      </c>
    </row>
    <row r="48" spans="1:3" x14ac:dyDescent="0.2">
      <c r="A48" s="7">
        <v>43531</v>
      </c>
      <c r="B48">
        <v>69</v>
      </c>
      <c r="C48" s="1">
        <v>11992200</v>
      </c>
    </row>
    <row r="49" spans="1:3" x14ac:dyDescent="0.2">
      <c r="A49" s="7">
        <v>43532</v>
      </c>
      <c r="B49">
        <v>58</v>
      </c>
      <c r="C49" s="1">
        <v>9430800</v>
      </c>
    </row>
    <row r="50" spans="1:3" x14ac:dyDescent="0.2">
      <c r="A50" s="7">
        <v>43535</v>
      </c>
      <c r="B50">
        <v>41</v>
      </c>
      <c r="C50" s="1">
        <v>8601800</v>
      </c>
    </row>
    <row r="51" spans="1:3" x14ac:dyDescent="0.2">
      <c r="A51" s="7">
        <v>43536</v>
      </c>
      <c r="B51">
        <v>16</v>
      </c>
      <c r="C51" s="1">
        <v>1092800</v>
      </c>
    </row>
    <row r="52" spans="1:3" x14ac:dyDescent="0.2">
      <c r="A52" s="7">
        <v>43537</v>
      </c>
      <c r="B52">
        <v>31</v>
      </c>
      <c r="C52" s="1">
        <v>2349800</v>
      </c>
    </row>
    <row r="53" spans="1:3" x14ac:dyDescent="0.2">
      <c r="A53" s="7">
        <v>43538</v>
      </c>
      <c r="B53">
        <v>31</v>
      </c>
      <c r="C53" s="1">
        <v>5542800</v>
      </c>
    </row>
    <row r="54" spans="1:3" x14ac:dyDescent="0.2">
      <c r="A54" s="7">
        <v>43539</v>
      </c>
      <c r="B54">
        <v>35</v>
      </c>
      <c r="C54" s="1">
        <v>2842000</v>
      </c>
    </row>
    <row r="55" spans="1:3" x14ac:dyDescent="0.2">
      <c r="A55" s="7">
        <v>43542</v>
      </c>
      <c r="B55">
        <v>20</v>
      </c>
      <c r="C55" s="1">
        <v>6174000</v>
      </c>
    </row>
    <row r="56" spans="1:3" x14ac:dyDescent="0.2">
      <c r="A56" s="7">
        <v>43543</v>
      </c>
      <c r="B56">
        <v>59</v>
      </c>
      <c r="C56" s="1">
        <v>9493100</v>
      </c>
    </row>
    <row r="57" spans="1:3" x14ac:dyDescent="0.2">
      <c r="A57" s="7">
        <v>43544</v>
      </c>
      <c r="B57">
        <v>68</v>
      </c>
      <c r="C57" s="1">
        <v>20556400</v>
      </c>
    </row>
    <row r="58" spans="1:3" x14ac:dyDescent="0.2">
      <c r="A58" s="7">
        <v>43545</v>
      </c>
      <c r="B58">
        <v>47</v>
      </c>
      <c r="C58" s="1">
        <v>12403300</v>
      </c>
    </row>
    <row r="59" spans="1:3" x14ac:dyDescent="0.2">
      <c r="A59" s="7">
        <v>43546</v>
      </c>
      <c r="B59">
        <v>23</v>
      </c>
      <c r="C59" s="1">
        <v>4121600</v>
      </c>
    </row>
    <row r="60" spans="1:3" x14ac:dyDescent="0.2">
      <c r="A60" s="7">
        <v>43549</v>
      </c>
      <c r="B60">
        <v>57</v>
      </c>
      <c r="C60" s="1">
        <v>10379700</v>
      </c>
    </row>
    <row r="61" spans="1:3" x14ac:dyDescent="0.2">
      <c r="A61" s="7">
        <v>43550</v>
      </c>
      <c r="B61">
        <v>21</v>
      </c>
      <c r="C61" s="1">
        <v>4422600</v>
      </c>
    </row>
    <row r="62" spans="1:3" x14ac:dyDescent="0.2">
      <c r="A62" s="7">
        <v>43551</v>
      </c>
      <c r="B62">
        <v>67</v>
      </c>
      <c r="C62" s="1">
        <v>18136900</v>
      </c>
    </row>
    <row r="63" spans="1:3" x14ac:dyDescent="0.2">
      <c r="A63" s="7">
        <v>43552</v>
      </c>
      <c r="B63">
        <v>51</v>
      </c>
      <c r="C63" s="1">
        <v>12367500</v>
      </c>
    </row>
    <row r="64" spans="1:3" x14ac:dyDescent="0.2">
      <c r="A64" s="7">
        <v>43553</v>
      </c>
      <c r="B64">
        <v>70</v>
      </c>
      <c r="C64" s="1">
        <v>5803000</v>
      </c>
    </row>
    <row r="65" spans="1:3" x14ac:dyDescent="0.2">
      <c r="A65" s="7">
        <v>43556</v>
      </c>
      <c r="B65">
        <v>34</v>
      </c>
      <c r="C65" s="1">
        <v>6745600</v>
      </c>
    </row>
    <row r="66" spans="1:3" x14ac:dyDescent="0.2">
      <c r="A66" s="7">
        <v>43557</v>
      </c>
      <c r="B66">
        <v>66</v>
      </c>
      <c r="C66" s="1">
        <v>8949600</v>
      </c>
    </row>
    <row r="67" spans="1:3" x14ac:dyDescent="0.2">
      <c r="A67" s="7">
        <v>43558</v>
      </c>
      <c r="B67">
        <v>42</v>
      </c>
      <c r="C67" s="1">
        <v>7912800</v>
      </c>
    </row>
    <row r="68" spans="1:3" x14ac:dyDescent="0.2">
      <c r="A68" s="7">
        <v>43559</v>
      </c>
      <c r="B68">
        <v>32</v>
      </c>
      <c r="C68" s="1">
        <v>6515200</v>
      </c>
    </row>
    <row r="69" spans="1:3" x14ac:dyDescent="0.2">
      <c r="A69" s="7">
        <v>43560</v>
      </c>
      <c r="B69">
        <v>66</v>
      </c>
      <c r="C69" s="1">
        <v>17503200</v>
      </c>
    </row>
    <row r="70" spans="1:3" x14ac:dyDescent="0.2">
      <c r="A70" s="7">
        <v>43563</v>
      </c>
      <c r="B70">
        <v>47</v>
      </c>
      <c r="C70" s="1">
        <v>5705800</v>
      </c>
    </row>
    <row r="71" spans="1:3" x14ac:dyDescent="0.2">
      <c r="A71" s="7">
        <v>43564</v>
      </c>
      <c r="B71">
        <v>65</v>
      </c>
      <c r="C71" s="1">
        <v>17849000</v>
      </c>
    </row>
    <row r="72" spans="1:3" x14ac:dyDescent="0.2">
      <c r="A72" s="7">
        <v>43565</v>
      </c>
      <c r="B72">
        <v>16</v>
      </c>
      <c r="C72" s="1">
        <v>1785600</v>
      </c>
    </row>
    <row r="73" spans="1:3" x14ac:dyDescent="0.2">
      <c r="A73" s="7">
        <v>43566</v>
      </c>
      <c r="B73">
        <v>37</v>
      </c>
      <c r="C73" s="1">
        <v>10918700</v>
      </c>
    </row>
    <row r="74" spans="1:3" x14ac:dyDescent="0.2">
      <c r="A74" s="7">
        <v>43567</v>
      </c>
      <c r="B74">
        <v>21</v>
      </c>
      <c r="C74" s="1">
        <v>5772900</v>
      </c>
    </row>
    <row r="75" spans="1:3" x14ac:dyDescent="0.2">
      <c r="A75" s="7">
        <v>43570</v>
      </c>
      <c r="B75">
        <v>40</v>
      </c>
      <c r="C75" s="1">
        <v>4084000</v>
      </c>
    </row>
    <row r="76" spans="1:3" x14ac:dyDescent="0.2">
      <c r="A76" s="7">
        <v>43571</v>
      </c>
      <c r="B76">
        <v>45</v>
      </c>
      <c r="C76" s="1">
        <v>11007000</v>
      </c>
    </row>
    <row r="77" spans="1:3" x14ac:dyDescent="0.2">
      <c r="A77" s="7">
        <v>43572</v>
      </c>
      <c r="B77">
        <v>24</v>
      </c>
      <c r="C77" s="1">
        <v>3784800</v>
      </c>
    </row>
    <row r="78" spans="1:3" x14ac:dyDescent="0.2">
      <c r="A78" s="7">
        <v>43573</v>
      </c>
      <c r="B78">
        <v>43</v>
      </c>
      <c r="C78" s="1">
        <v>6518800</v>
      </c>
    </row>
    <row r="79" spans="1:3" x14ac:dyDescent="0.2">
      <c r="A79" s="7">
        <v>43574</v>
      </c>
      <c r="B79">
        <v>42</v>
      </c>
      <c r="C79" s="1">
        <v>10978800</v>
      </c>
    </row>
    <row r="80" spans="1:3" x14ac:dyDescent="0.2">
      <c r="A80" s="7">
        <v>43577</v>
      </c>
      <c r="B80">
        <v>23</v>
      </c>
      <c r="C80" s="1">
        <v>3344200</v>
      </c>
    </row>
    <row r="81" spans="1:3" x14ac:dyDescent="0.2">
      <c r="A81" s="7">
        <v>43578</v>
      </c>
      <c r="B81">
        <v>51</v>
      </c>
      <c r="C81" s="1">
        <v>4941900</v>
      </c>
    </row>
    <row r="82" spans="1:3" x14ac:dyDescent="0.2">
      <c r="A82" s="7">
        <v>43579</v>
      </c>
      <c r="B82">
        <v>17</v>
      </c>
      <c r="C82" s="1">
        <v>3762100</v>
      </c>
    </row>
    <row r="83" spans="1:3" x14ac:dyDescent="0.2">
      <c r="A83" s="7">
        <v>43580</v>
      </c>
      <c r="B83">
        <v>69</v>
      </c>
      <c r="C83" s="1">
        <v>6720600</v>
      </c>
    </row>
    <row r="84" spans="1:3" x14ac:dyDescent="0.2">
      <c r="A84" s="7">
        <v>43581</v>
      </c>
      <c r="B84">
        <v>28</v>
      </c>
      <c r="C84" s="1">
        <v>6459600</v>
      </c>
    </row>
    <row r="85" spans="1:3" x14ac:dyDescent="0.2">
      <c r="A85" s="7">
        <v>43584</v>
      </c>
      <c r="B85">
        <v>55</v>
      </c>
      <c r="C85" s="1">
        <v>4664000</v>
      </c>
    </row>
    <row r="86" spans="1:3" x14ac:dyDescent="0.2">
      <c r="A86" s="7">
        <v>43585</v>
      </c>
      <c r="B86">
        <v>67</v>
      </c>
      <c r="C86" s="1">
        <v>8703300</v>
      </c>
    </row>
    <row r="87" spans="1:3" x14ac:dyDescent="0.2">
      <c r="A87" s="7">
        <v>43586</v>
      </c>
      <c r="B87">
        <v>31</v>
      </c>
      <c r="C87" s="1">
        <v>6500700</v>
      </c>
    </row>
    <row r="88" spans="1:3" x14ac:dyDescent="0.2">
      <c r="A88" s="7">
        <v>43587</v>
      </c>
      <c r="B88">
        <v>36</v>
      </c>
      <c r="C88" s="1">
        <v>7282800</v>
      </c>
    </row>
    <row r="89" spans="1:3" x14ac:dyDescent="0.2">
      <c r="A89" s="7">
        <v>43588</v>
      </c>
      <c r="B89">
        <v>60</v>
      </c>
      <c r="C89" s="1">
        <v>14226000</v>
      </c>
    </row>
    <row r="90" spans="1:3" x14ac:dyDescent="0.2">
      <c r="A90" s="7">
        <v>43591</v>
      </c>
      <c r="B90">
        <v>21</v>
      </c>
      <c r="C90" s="1">
        <v>6575100</v>
      </c>
    </row>
    <row r="91" spans="1:3" x14ac:dyDescent="0.2">
      <c r="A91" s="7">
        <v>43592</v>
      </c>
      <c r="B91">
        <v>62</v>
      </c>
      <c r="C91" s="1">
        <v>10546200</v>
      </c>
    </row>
    <row r="92" spans="1:3" x14ac:dyDescent="0.2">
      <c r="A92" s="7">
        <v>43593</v>
      </c>
      <c r="B92">
        <v>48</v>
      </c>
      <c r="C92" s="1">
        <v>11568000</v>
      </c>
    </row>
    <row r="93" spans="1:3" x14ac:dyDescent="0.2">
      <c r="A93" s="7">
        <v>43594</v>
      </c>
      <c r="B93">
        <v>42</v>
      </c>
      <c r="C93" s="1">
        <v>8534400</v>
      </c>
    </row>
    <row r="94" spans="1:3" x14ac:dyDescent="0.2">
      <c r="A94" s="7">
        <v>43595</v>
      </c>
      <c r="B94">
        <v>38</v>
      </c>
      <c r="C94" s="1">
        <v>3659400</v>
      </c>
    </row>
    <row r="95" spans="1:3" x14ac:dyDescent="0.2">
      <c r="A95" s="7">
        <v>43598</v>
      </c>
      <c r="B95">
        <v>16</v>
      </c>
      <c r="C95" s="1">
        <v>4787200</v>
      </c>
    </row>
    <row r="96" spans="1:3" x14ac:dyDescent="0.2">
      <c r="A96" s="7">
        <v>43599</v>
      </c>
      <c r="B96">
        <v>62</v>
      </c>
      <c r="C96" s="1">
        <v>19325400</v>
      </c>
    </row>
    <row r="97" spans="1:3" x14ac:dyDescent="0.2">
      <c r="A97" s="7">
        <v>43600</v>
      </c>
      <c r="B97">
        <v>22</v>
      </c>
      <c r="C97" s="1">
        <v>6413000</v>
      </c>
    </row>
    <row r="98" spans="1:3" x14ac:dyDescent="0.2">
      <c r="A98" s="7">
        <v>43601</v>
      </c>
      <c r="B98">
        <v>34</v>
      </c>
      <c r="C98" s="1">
        <v>9380600</v>
      </c>
    </row>
    <row r="99" spans="1:3" x14ac:dyDescent="0.2">
      <c r="A99" s="7">
        <v>43602</v>
      </c>
      <c r="B99">
        <v>19</v>
      </c>
      <c r="C99" s="1">
        <v>3414300</v>
      </c>
    </row>
    <row r="100" spans="1:3" x14ac:dyDescent="0.2">
      <c r="A100" s="7">
        <v>43605</v>
      </c>
      <c r="B100">
        <v>21</v>
      </c>
      <c r="C100" s="1">
        <v>4716600</v>
      </c>
    </row>
    <row r="101" spans="1:3" x14ac:dyDescent="0.2">
      <c r="A101" s="7">
        <v>43606</v>
      </c>
      <c r="B101">
        <v>53</v>
      </c>
      <c r="C101" s="1">
        <v>7478300</v>
      </c>
    </row>
    <row r="102" spans="1:3" x14ac:dyDescent="0.2">
      <c r="A102" s="7">
        <v>43607</v>
      </c>
      <c r="B102">
        <v>64</v>
      </c>
      <c r="C102" s="1">
        <v>10476800</v>
      </c>
    </row>
    <row r="103" spans="1:3" x14ac:dyDescent="0.2">
      <c r="A103" s="7">
        <v>43608</v>
      </c>
      <c r="B103">
        <v>56</v>
      </c>
      <c r="C103" s="1">
        <v>15226400</v>
      </c>
    </row>
    <row r="104" spans="1:3" x14ac:dyDescent="0.2">
      <c r="A104" s="7">
        <v>43609</v>
      </c>
      <c r="B104">
        <v>48</v>
      </c>
      <c r="C104" s="1">
        <v>13027200</v>
      </c>
    </row>
    <row r="105" spans="1:3" x14ac:dyDescent="0.2">
      <c r="A105" s="7">
        <v>43612</v>
      </c>
      <c r="B105">
        <v>27</v>
      </c>
      <c r="C105" s="1">
        <v>6822900</v>
      </c>
    </row>
    <row r="106" spans="1:3" x14ac:dyDescent="0.2">
      <c r="A106" s="7">
        <v>43613</v>
      </c>
      <c r="B106">
        <v>60</v>
      </c>
      <c r="C106" s="1">
        <v>11172000</v>
      </c>
    </row>
    <row r="107" spans="1:3" x14ac:dyDescent="0.2">
      <c r="A107" s="7">
        <v>43614</v>
      </c>
      <c r="B107">
        <v>42</v>
      </c>
      <c r="C107" s="1">
        <v>7383600</v>
      </c>
    </row>
    <row r="108" spans="1:3" x14ac:dyDescent="0.2">
      <c r="A108" s="7">
        <v>43615</v>
      </c>
      <c r="B108">
        <v>23</v>
      </c>
      <c r="C108" s="1">
        <v>1736500</v>
      </c>
    </row>
    <row r="109" spans="1:3" x14ac:dyDescent="0.2">
      <c r="A109" s="7">
        <v>43616</v>
      </c>
      <c r="B109">
        <v>41</v>
      </c>
      <c r="C109" s="1">
        <v>8372200</v>
      </c>
    </row>
    <row r="110" spans="1:3" x14ac:dyDescent="0.2">
      <c r="A110" s="7">
        <v>43619</v>
      </c>
      <c r="B110">
        <v>16</v>
      </c>
      <c r="C110" s="1">
        <v>2451200</v>
      </c>
    </row>
    <row r="111" spans="1:3" x14ac:dyDescent="0.2">
      <c r="A111" s="7">
        <v>43620</v>
      </c>
      <c r="B111">
        <v>62</v>
      </c>
      <c r="C111" s="1">
        <v>8971400</v>
      </c>
    </row>
    <row r="112" spans="1:3" x14ac:dyDescent="0.2">
      <c r="A112" s="7">
        <v>43621</v>
      </c>
      <c r="B112">
        <v>42</v>
      </c>
      <c r="C112" s="1">
        <v>3187800</v>
      </c>
    </row>
    <row r="113" spans="1:3" x14ac:dyDescent="0.2">
      <c r="A113" s="7">
        <v>43622</v>
      </c>
      <c r="B113">
        <v>15</v>
      </c>
      <c r="C113" s="1">
        <v>3673500</v>
      </c>
    </row>
    <row r="114" spans="1:3" x14ac:dyDescent="0.2">
      <c r="A114" s="7">
        <v>43623</v>
      </c>
      <c r="B114">
        <v>63</v>
      </c>
      <c r="C114" s="1">
        <v>9594900</v>
      </c>
    </row>
    <row r="115" spans="1:3" x14ac:dyDescent="0.2">
      <c r="A115" s="7">
        <v>43626</v>
      </c>
      <c r="B115">
        <v>57</v>
      </c>
      <c r="C115" s="1">
        <v>17561700</v>
      </c>
    </row>
    <row r="116" spans="1:3" x14ac:dyDescent="0.2">
      <c r="A116" s="7">
        <v>43627</v>
      </c>
      <c r="B116">
        <v>16</v>
      </c>
      <c r="C116" s="1">
        <v>4476800</v>
      </c>
    </row>
    <row r="117" spans="1:3" x14ac:dyDescent="0.2">
      <c r="A117" s="7">
        <v>43628</v>
      </c>
      <c r="B117">
        <v>30</v>
      </c>
      <c r="C117" s="1">
        <v>4302000</v>
      </c>
    </row>
    <row r="118" spans="1:3" x14ac:dyDescent="0.2">
      <c r="A118" s="7">
        <v>43629</v>
      </c>
      <c r="B118">
        <v>23</v>
      </c>
      <c r="C118" s="1">
        <v>4048000</v>
      </c>
    </row>
    <row r="119" spans="1:3" x14ac:dyDescent="0.2">
      <c r="A119" s="7">
        <v>43630</v>
      </c>
      <c r="B119">
        <v>34</v>
      </c>
      <c r="C119" s="1">
        <v>10302000</v>
      </c>
    </row>
    <row r="120" spans="1:3" x14ac:dyDescent="0.2">
      <c r="A120" s="7">
        <v>43633</v>
      </c>
      <c r="B120">
        <v>63</v>
      </c>
      <c r="C120" s="1">
        <v>17488800</v>
      </c>
    </row>
    <row r="121" spans="1:3" x14ac:dyDescent="0.2">
      <c r="A121" s="7">
        <v>43634</v>
      </c>
      <c r="B121">
        <v>56</v>
      </c>
      <c r="C121" s="1">
        <v>13266400</v>
      </c>
    </row>
    <row r="122" spans="1:3" x14ac:dyDescent="0.2">
      <c r="A122" s="7">
        <v>43635</v>
      </c>
      <c r="B122">
        <v>40</v>
      </c>
      <c r="C122" s="1">
        <v>12228000</v>
      </c>
    </row>
    <row r="123" spans="1:3" x14ac:dyDescent="0.2">
      <c r="A123" s="7">
        <v>43636</v>
      </c>
      <c r="B123">
        <v>57</v>
      </c>
      <c r="C123" s="1">
        <v>5198400</v>
      </c>
    </row>
    <row r="124" spans="1:3" x14ac:dyDescent="0.2">
      <c r="A124" s="7">
        <v>43637</v>
      </c>
      <c r="B124">
        <v>58</v>
      </c>
      <c r="C124" s="1">
        <v>13966400</v>
      </c>
    </row>
    <row r="125" spans="1:3" x14ac:dyDescent="0.2">
      <c r="A125" s="7">
        <v>43640</v>
      </c>
      <c r="B125">
        <v>23</v>
      </c>
      <c r="C125" s="1">
        <v>3121100</v>
      </c>
    </row>
    <row r="126" spans="1:3" x14ac:dyDescent="0.2">
      <c r="A126" s="7">
        <v>43641</v>
      </c>
      <c r="B126">
        <v>34</v>
      </c>
      <c r="C126" s="1">
        <v>7905000</v>
      </c>
    </row>
    <row r="127" spans="1:3" x14ac:dyDescent="0.2">
      <c r="A127" s="7">
        <v>43642</v>
      </c>
      <c r="B127">
        <v>15</v>
      </c>
      <c r="C127" s="1">
        <v>1707000</v>
      </c>
    </row>
    <row r="128" spans="1:3" x14ac:dyDescent="0.2">
      <c r="A128" s="7">
        <v>43643</v>
      </c>
      <c r="B128">
        <v>30</v>
      </c>
      <c r="C128" s="1">
        <v>3858000</v>
      </c>
    </row>
    <row r="129" spans="1:3" x14ac:dyDescent="0.2">
      <c r="A129" s="7">
        <v>43644</v>
      </c>
      <c r="B129">
        <v>38</v>
      </c>
      <c r="C129" s="1">
        <v>5422600</v>
      </c>
    </row>
    <row r="130" spans="1:3" x14ac:dyDescent="0.2">
      <c r="A130" s="7">
        <v>43647</v>
      </c>
      <c r="B130">
        <v>59</v>
      </c>
      <c r="C130" s="1">
        <v>6360200</v>
      </c>
    </row>
    <row r="131" spans="1:3" x14ac:dyDescent="0.2">
      <c r="A131" s="7">
        <v>43648</v>
      </c>
      <c r="B131">
        <v>64</v>
      </c>
      <c r="C131" s="1">
        <v>4224000</v>
      </c>
    </row>
    <row r="132" spans="1:3" x14ac:dyDescent="0.2">
      <c r="A132" s="7">
        <v>43649</v>
      </c>
      <c r="B132">
        <v>52</v>
      </c>
      <c r="C132" s="1">
        <v>4435600</v>
      </c>
    </row>
    <row r="133" spans="1:3" x14ac:dyDescent="0.2">
      <c r="A133" s="7">
        <v>43650</v>
      </c>
      <c r="B133">
        <v>16</v>
      </c>
      <c r="C133" s="1">
        <v>1494400</v>
      </c>
    </row>
    <row r="134" spans="1:3" x14ac:dyDescent="0.2">
      <c r="A134" s="7">
        <v>43651</v>
      </c>
      <c r="B134">
        <v>69</v>
      </c>
      <c r="C134" s="1">
        <v>5037000</v>
      </c>
    </row>
    <row r="135" spans="1:3" x14ac:dyDescent="0.2">
      <c r="A135" s="7">
        <v>43654</v>
      </c>
      <c r="B135">
        <v>64</v>
      </c>
      <c r="C135" s="1">
        <v>9542400</v>
      </c>
    </row>
    <row r="136" spans="1:3" x14ac:dyDescent="0.2">
      <c r="A136" s="7">
        <v>43655</v>
      </c>
      <c r="B136">
        <v>34</v>
      </c>
      <c r="C136" s="1">
        <v>6266200</v>
      </c>
    </row>
    <row r="137" spans="1:3" x14ac:dyDescent="0.2">
      <c r="A137" s="7">
        <v>43656</v>
      </c>
      <c r="B137">
        <v>70</v>
      </c>
      <c r="C137" s="1">
        <v>15995000</v>
      </c>
    </row>
    <row r="138" spans="1:3" x14ac:dyDescent="0.2">
      <c r="A138" s="7">
        <v>43657</v>
      </c>
      <c r="B138">
        <v>49</v>
      </c>
      <c r="C138" s="1">
        <v>7457800</v>
      </c>
    </row>
    <row r="139" spans="1:3" x14ac:dyDescent="0.2">
      <c r="A139" s="7">
        <v>43658</v>
      </c>
      <c r="B139">
        <v>63</v>
      </c>
      <c r="C139" s="1">
        <v>7326900</v>
      </c>
    </row>
    <row r="140" spans="1:3" x14ac:dyDescent="0.2">
      <c r="A140" s="7">
        <v>43661</v>
      </c>
      <c r="B140">
        <v>32</v>
      </c>
      <c r="C140" s="1">
        <v>3763200</v>
      </c>
    </row>
    <row r="141" spans="1:3" x14ac:dyDescent="0.2">
      <c r="A141" s="7">
        <v>43662</v>
      </c>
      <c r="B141">
        <v>26</v>
      </c>
      <c r="C141" s="1">
        <v>6929000</v>
      </c>
    </row>
    <row r="142" spans="1:3" x14ac:dyDescent="0.2">
      <c r="A142" s="7">
        <v>43663</v>
      </c>
      <c r="B142">
        <v>62</v>
      </c>
      <c r="C142" s="1">
        <v>14675400</v>
      </c>
    </row>
    <row r="143" spans="1:3" x14ac:dyDescent="0.2">
      <c r="A143" s="7">
        <v>43664</v>
      </c>
      <c r="B143">
        <v>38</v>
      </c>
      <c r="C143" s="1">
        <v>10476600</v>
      </c>
    </row>
    <row r="144" spans="1:3" x14ac:dyDescent="0.2">
      <c r="A144" s="7">
        <v>43665</v>
      </c>
      <c r="B144">
        <v>67</v>
      </c>
      <c r="C144" s="1">
        <v>18847100</v>
      </c>
    </row>
    <row r="145" spans="1:3" x14ac:dyDescent="0.2">
      <c r="A145" s="7">
        <v>43668</v>
      </c>
      <c r="B145">
        <v>38</v>
      </c>
      <c r="C145" s="1">
        <v>5133800</v>
      </c>
    </row>
    <row r="146" spans="1:3" x14ac:dyDescent="0.2">
      <c r="A146" s="7">
        <v>43669</v>
      </c>
      <c r="B146">
        <v>63</v>
      </c>
      <c r="C146" s="1">
        <v>16392600</v>
      </c>
    </row>
    <row r="147" spans="1:3" x14ac:dyDescent="0.2">
      <c r="A147" s="7">
        <v>43670</v>
      </c>
      <c r="B147">
        <v>24</v>
      </c>
      <c r="C147" s="1">
        <v>2244000</v>
      </c>
    </row>
    <row r="148" spans="1:3" x14ac:dyDescent="0.2">
      <c r="A148" s="7">
        <v>43671</v>
      </c>
      <c r="B148">
        <v>57</v>
      </c>
      <c r="C148" s="1">
        <v>17920800</v>
      </c>
    </row>
    <row r="149" spans="1:3" x14ac:dyDescent="0.2">
      <c r="A149" s="7">
        <v>43672</v>
      </c>
      <c r="B149">
        <v>27</v>
      </c>
      <c r="C149" s="1">
        <v>4225500</v>
      </c>
    </row>
    <row r="150" spans="1:3" x14ac:dyDescent="0.2">
      <c r="A150" s="7">
        <v>43675</v>
      </c>
      <c r="B150">
        <v>65</v>
      </c>
      <c r="C150" s="1">
        <v>12532000</v>
      </c>
    </row>
    <row r="151" spans="1:3" x14ac:dyDescent="0.2">
      <c r="A151" s="7">
        <v>43676</v>
      </c>
      <c r="B151">
        <v>62</v>
      </c>
      <c r="C151" s="1">
        <v>11860600</v>
      </c>
    </row>
    <row r="152" spans="1:3" x14ac:dyDescent="0.2">
      <c r="A152" s="7">
        <v>43677</v>
      </c>
      <c r="B152">
        <v>51</v>
      </c>
      <c r="C152" s="1">
        <v>6222000</v>
      </c>
    </row>
    <row r="153" spans="1:3" x14ac:dyDescent="0.2">
      <c r="A153" s="7">
        <v>43678</v>
      </c>
      <c r="B153">
        <v>52</v>
      </c>
      <c r="C153" s="1">
        <v>12984400</v>
      </c>
    </row>
    <row r="154" spans="1:3" x14ac:dyDescent="0.2">
      <c r="A154" s="7">
        <v>43679</v>
      </c>
      <c r="B154">
        <v>54</v>
      </c>
      <c r="C154" s="1">
        <v>3974400</v>
      </c>
    </row>
    <row r="155" spans="1:3" x14ac:dyDescent="0.2">
      <c r="A155" s="7">
        <v>43682</v>
      </c>
      <c r="B155">
        <v>53</v>
      </c>
      <c r="C155" s="1">
        <v>9582400</v>
      </c>
    </row>
    <row r="156" spans="1:3" x14ac:dyDescent="0.2">
      <c r="A156" s="7">
        <v>43683</v>
      </c>
      <c r="B156">
        <v>49</v>
      </c>
      <c r="C156" s="1">
        <v>4988200</v>
      </c>
    </row>
    <row r="157" spans="1:3" x14ac:dyDescent="0.2">
      <c r="A157" s="7">
        <v>43684</v>
      </c>
      <c r="B157">
        <v>43</v>
      </c>
      <c r="C157" s="1">
        <v>8961200</v>
      </c>
    </row>
    <row r="158" spans="1:3" x14ac:dyDescent="0.2">
      <c r="A158" s="7">
        <v>43685</v>
      </c>
      <c r="B158">
        <v>35</v>
      </c>
      <c r="C158" s="1">
        <v>9436000</v>
      </c>
    </row>
    <row r="159" spans="1:3" x14ac:dyDescent="0.2">
      <c r="A159" s="7">
        <v>43686</v>
      </c>
      <c r="B159">
        <v>36</v>
      </c>
      <c r="C159" s="1">
        <v>11610000</v>
      </c>
    </row>
    <row r="160" spans="1:3" x14ac:dyDescent="0.2">
      <c r="A160" s="7">
        <v>43689</v>
      </c>
      <c r="B160">
        <v>32</v>
      </c>
      <c r="C160" s="1">
        <v>6998400</v>
      </c>
    </row>
    <row r="161" spans="1:3" x14ac:dyDescent="0.2">
      <c r="A161" s="7">
        <v>43690</v>
      </c>
      <c r="B161">
        <v>70</v>
      </c>
      <c r="C161" s="1">
        <v>16093000</v>
      </c>
    </row>
    <row r="162" spans="1:3" x14ac:dyDescent="0.2">
      <c r="A162" s="7">
        <v>43691</v>
      </c>
      <c r="B162">
        <v>38</v>
      </c>
      <c r="C162" s="1">
        <v>5175600</v>
      </c>
    </row>
    <row r="163" spans="1:3" x14ac:dyDescent="0.2">
      <c r="A163" s="7">
        <v>43692</v>
      </c>
      <c r="B163">
        <v>52</v>
      </c>
      <c r="C163" s="1">
        <v>13301600</v>
      </c>
    </row>
    <row r="164" spans="1:3" x14ac:dyDescent="0.2">
      <c r="A164" s="7">
        <v>43693</v>
      </c>
      <c r="B164">
        <v>36</v>
      </c>
      <c r="C164" s="1">
        <v>7610400</v>
      </c>
    </row>
    <row r="165" spans="1:3" x14ac:dyDescent="0.2">
      <c r="A165" s="7">
        <v>43696</v>
      </c>
      <c r="B165">
        <v>41</v>
      </c>
      <c r="C165" s="1">
        <v>4112300</v>
      </c>
    </row>
    <row r="166" spans="1:3" x14ac:dyDescent="0.2">
      <c r="A166" s="7">
        <v>43697</v>
      </c>
      <c r="B166">
        <v>30</v>
      </c>
      <c r="C166" s="1">
        <v>3690000</v>
      </c>
    </row>
    <row r="167" spans="1:3" x14ac:dyDescent="0.2">
      <c r="A167" s="7">
        <v>43698</v>
      </c>
      <c r="B167">
        <v>35</v>
      </c>
      <c r="C167" s="1">
        <v>6475000</v>
      </c>
    </row>
    <row r="168" spans="1:3" x14ac:dyDescent="0.2">
      <c r="A168" s="7">
        <v>43699</v>
      </c>
      <c r="B168">
        <v>15</v>
      </c>
      <c r="C168" s="1">
        <v>2250000</v>
      </c>
    </row>
    <row r="169" spans="1:3" x14ac:dyDescent="0.2">
      <c r="A169" s="7">
        <v>43700</v>
      </c>
      <c r="B169">
        <v>34</v>
      </c>
      <c r="C169" s="1">
        <v>10856200</v>
      </c>
    </row>
    <row r="170" spans="1:3" x14ac:dyDescent="0.2">
      <c r="A170" s="7">
        <v>43703</v>
      </c>
      <c r="B170">
        <v>52</v>
      </c>
      <c r="C170" s="1">
        <v>5813600</v>
      </c>
    </row>
    <row r="171" spans="1:3" x14ac:dyDescent="0.2">
      <c r="A171" s="7">
        <v>43704</v>
      </c>
      <c r="B171">
        <v>66</v>
      </c>
      <c r="C171" s="1">
        <v>18348000</v>
      </c>
    </row>
    <row r="172" spans="1:3" x14ac:dyDescent="0.2">
      <c r="A172" s="7">
        <v>43705</v>
      </c>
      <c r="B172">
        <v>54</v>
      </c>
      <c r="C172" s="1">
        <v>12074400</v>
      </c>
    </row>
    <row r="173" spans="1:3" x14ac:dyDescent="0.2">
      <c r="A173" s="7">
        <v>43706</v>
      </c>
      <c r="B173">
        <v>69</v>
      </c>
      <c r="C173" s="1">
        <v>7928100</v>
      </c>
    </row>
    <row r="174" spans="1:3" x14ac:dyDescent="0.2">
      <c r="A174" s="7">
        <v>43707</v>
      </c>
      <c r="B174">
        <v>23</v>
      </c>
      <c r="C174" s="1">
        <v>3893900</v>
      </c>
    </row>
    <row r="175" spans="1:3" x14ac:dyDescent="0.2">
      <c r="A175" s="7">
        <v>43710</v>
      </c>
      <c r="B175">
        <v>25</v>
      </c>
      <c r="C175" s="1">
        <v>7780000</v>
      </c>
    </row>
    <row r="176" spans="1:3" x14ac:dyDescent="0.2">
      <c r="A176" s="7">
        <v>43711</v>
      </c>
      <c r="B176">
        <v>65</v>
      </c>
      <c r="C176" s="1">
        <v>14202500</v>
      </c>
    </row>
    <row r="177" spans="1:3" x14ac:dyDescent="0.2">
      <c r="A177" s="7">
        <v>43712</v>
      </c>
      <c r="B177">
        <v>32</v>
      </c>
      <c r="C177" s="1">
        <v>3292800</v>
      </c>
    </row>
    <row r="178" spans="1:3" x14ac:dyDescent="0.2">
      <c r="A178" s="7">
        <v>43713</v>
      </c>
      <c r="B178">
        <v>66</v>
      </c>
      <c r="C178" s="1">
        <v>11147400</v>
      </c>
    </row>
    <row r="179" spans="1:3" x14ac:dyDescent="0.2">
      <c r="A179" s="7">
        <v>43714</v>
      </c>
      <c r="B179">
        <v>25</v>
      </c>
      <c r="C179" s="1">
        <v>5185000</v>
      </c>
    </row>
    <row r="180" spans="1:3" x14ac:dyDescent="0.2">
      <c r="A180" s="7">
        <v>43717</v>
      </c>
      <c r="B180">
        <v>26</v>
      </c>
      <c r="C180" s="1">
        <v>2405000</v>
      </c>
    </row>
    <row r="181" spans="1:3" x14ac:dyDescent="0.2">
      <c r="A181" s="7">
        <v>43718</v>
      </c>
      <c r="B181">
        <v>42</v>
      </c>
      <c r="C181" s="1">
        <v>13070400</v>
      </c>
    </row>
    <row r="182" spans="1:3" x14ac:dyDescent="0.2">
      <c r="A182" s="7">
        <v>43719</v>
      </c>
      <c r="B182">
        <v>56</v>
      </c>
      <c r="C182" s="1">
        <v>14924000</v>
      </c>
    </row>
    <row r="183" spans="1:3" x14ac:dyDescent="0.2">
      <c r="A183" s="7">
        <v>43720</v>
      </c>
      <c r="B183">
        <v>37</v>
      </c>
      <c r="C183" s="1">
        <v>9938200</v>
      </c>
    </row>
    <row r="184" spans="1:3" x14ac:dyDescent="0.2">
      <c r="A184" s="7">
        <v>43721</v>
      </c>
      <c r="B184">
        <v>68</v>
      </c>
      <c r="C184" s="1">
        <v>13804000</v>
      </c>
    </row>
    <row r="185" spans="1:3" x14ac:dyDescent="0.2">
      <c r="A185" s="7">
        <v>43724</v>
      </c>
      <c r="B185">
        <v>22</v>
      </c>
      <c r="C185" s="1">
        <v>2769800</v>
      </c>
    </row>
    <row r="186" spans="1:3" x14ac:dyDescent="0.2">
      <c r="A186" s="7">
        <v>43725</v>
      </c>
      <c r="B186">
        <v>25</v>
      </c>
      <c r="C186" s="1">
        <v>7182500</v>
      </c>
    </row>
    <row r="187" spans="1:3" x14ac:dyDescent="0.2">
      <c r="A187" s="7">
        <v>43726</v>
      </c>
      <c r="B187">
        <v>59</v>
      </c>
      <c r="C187" s="1">
        <v>10791100</v>
      </c>
    </row>
    <row r="188" spans="1:3" x14ac:dyDescent="0.2">
      <c r="A188" s="7">
        <v>43727</v>
      </c>
      <c r="B188">
        <v>34</v>
      </c>
      <c r="C188" s="1">
        <v>7510600</v>
      </c>
    </row>
    <row r="189" spans="1:3" x14ac:dyDescent="0.2">
      <c r="A189" s="7">
        <v>43728</v>
      </c>
      <c r="B189">
        <v>26</v>
      </c>
      <c r="C189" s="1">
        <v>5746000</v>
      </c>
    </row>
    <row r="190" spans="1:3" x14ac:dyDescent="0.2">
      <c r="A190" s="7">
        <v>43731</v>
      </c>
      <c r="B190">
        <v>63</v>
      </c>
      <c r="C190" s="1">
        <v>7963200</v>
      </c>
    </row>
    <row r="191" spans="1:3" x14ac:dyDescent="0.2">
      <c r="A191" s="7">
        <v>43732</v>
      </c>
      <c r="B191">
        <v>17</v>
      </c>
      <c r="C191" s="1">
        <v>1208700</v>
      </c>
    </row>
    <row r="192" spans="1:3" x14ac:dyDescent="0.2">
      <c r="A192" s="7">
        <v>43733</v>
      </c>
      <c r="B192">
        <v>33</v>
      </c>
      <c r="C192" s="1">
        <v>4950000</v>
      </c>
    </row>
    <row r="193" spans="1:3" x14ac:dyDescent="0.2">
      <c r="A193" s="7">
        <v>43734</v>
      </c>
      <c r="B193">
        <v>18</v>
      </c>
      <c r="C193" s="1">
        <v>2718000</v>
      </c>
    </row>
    <row r="194" spans="1:3" x14ac:dyDescent="0.2">
      <c r="A194" s="7">
        <v>43735</v>
      </c>
      <c r="B194">
        <v>20</v>
      </c>
      <c r="C194" s="1">
        <v>4508000</v>
      </c>
    </row>
    <row r="195" spans="1:3" x14ac:dyDescent="0.2">
      <c r="A195" s="7">
        <v>43738</v>
      </c>
      <c r="B195">
        <v>17</v>
      </c>
      <c r="C195" s="1">
        <v>1764600</v>
      </c>
    </row>
    <row r="196" spans="1:3" x14ac:dyDescent="0.2">
      <c r="A196" s="7">
        <v>43739</v>
      </c>
      <c r="B196">
        <v>15</v>
      </c>
      <c r="C196" s="1">
        <v>3844500</v>
      </c>
    </row>
    <row r="197" spans="1:3" x14ac:dyDescent="0.2">
      <c r="A197" s="7">
        <v>43740</v>
      </c>
      <c r="B197">
        <v>19</v>
      </c>
      <c r="C197" s="1">
        <v>1278700</v>
      </c>
    </row>
    <row r="198" spans="1:3" x14ac:dyDescent="0.2">
      <c r="A198" s="7">
        <v>43741</v>
      </c>
      <c r="B198">
        <v>65</v>
      </c>
      <c r="C198" s="1">
        <v>4790500</v>
      </c>
    </row>
    <row r="199" spans="1:3" x14ac:dyDescent="0.2">
      <c r="A199" s="7">
        <v>43742</v>
      </c>
      <c r="B199">
        <v>17</v>
      </c>
      <c r="C199" s="1">
        <v>4943600</v>
      </c>
    </row>
    <row r="200" spans="1:3" x14ac:dyDescent="0.2">
      <c r="A200" s="7">
        <v>43745</v>
      </c>
      <c r="B200">
        <v>47</v>
      </c>
      <c r="C200" s="1">
        <v>12699400</v>
      </c>
    </row>
    <row r="201" spans="1:3" x14ac:dyDescent="0.2">
      <c r="A201" s="7">
        <v>43746</v>
      </c>
      <c r="B201">
        <v>59</v>
      </c>
      <c r="C201" s="1">
        <v>8454700</v>
      </c>
    </row>
    <row r="202" spans="1:3" x14ac:dyDescent="0.2">
      <c r="A202" s="7">
        <v>43747</v>
      </c>
      <c r="B202">
        <v>44</v>
      </c>
      <c r="C202" s="1">
        <v>5390000</v>
      </c>
    </row>
    <row r="203" spans="1:3" x14ac:dyDescent="0.2">
      <c r="A203" s="7">
        <v>43748</v>
      </c>
      <c r="B203">
        <v>64</v>
      </c>
      <c r="C203" s="1">
        <v>18528000</v>
      </c>
    </row>
    <row r="204" spans="1:3" x14ac:dyDescent="0.2">
      <c r="A204" s="7">
        <v>43749</v>
      </c>
      <c r="B204">
        <v>53</v>
      </c>
      <c r="C204" s="1">
        <v>6545500</v>
      </c>
    </row>
    <row r="205" spans="1:3" x14ac:dyDescent="0.2">
      <c r="A205" s="7">
        <v>43752</v>
      </c>
      <c r="B205">
        <v>36</v>
      </c>
      <c r="C205" s="1">
        <v>9831600</v>
      </c>
    </row>
    <row r="206" spans="1:3" x14ac:dyDescent="0.2">
      <c r="A206" s="7">
        <v>43753</v>
      </c>
      <c r="B206">
        <v>35</v>
      </c>
      <c r="C206" s="1">
        <v>11224500</v>
      </c>
    </row>
    <row r="207" spans="1:3" x14ac:dyDescent="0.2">
      <c r="A207" s="7">
        <v>43754</v>
      </c>
      <c r="B207">
        <v>37</v>
      </c>
      <c r="C207" s="1">
        <v>4114400</v>
      </c>
    </row>
    <row r="208" spans="1:3" x14ac:dyDescent="0.2">
      <c r="A208" s="7">
        <v>43755</v>
      </c>
      <c r="B208">
        <v>31</v>
      </c>
      <c r="C208" s="1">
        <v>2622600</v>
      </c>
    </row>
    <row r="209" spans="1:3" x14ac:dyDescent="0.2">
      <c r="A209" s="7">
        <v>43756</v>
      </c>
      <c r="B209">
        <v>17</v>
      </c>
      <c r="C209" s="1">
        <v>3944000</v>
      </c>
    </row>
    <row r="210" spans="1:3" x14ac:dyDescent="0.2">
      <c r="A210" s="7">
        <v>43759</v>
      </c>
      <c r="B210">
        <v>31</v>
      </c>
      <c r="C210" s="1">
        <v>4392700</v>
      </c>
    </row>
    <row r="211" spans="1:3" x14ac:dyDescent="0.2">
      <c r="A211" s="7">
        <v>43760</v>
      </c>
      <c r="B211">
        <v>64</v>
      </c>
      <c r="C211" s="1">
        <v>14912000</v>
      </c>
    </row>
    <row r="212" spans="1:3" x14ac:dyDescent="0.2">
      <c r="A212" s="7">
        <v>43761</v>
      </c>
      <c r="B212">
        <v>49</v>
      </c>
      <c r="C212" s="1">
        <v>4718700</v>
      </c>
    </row>
    <row r="213" spans="1:3" x14ac:dyDescent="0.2">
      <c r="A213" s="7">
        <v>43762</v>
      </c>
      <c r="B213">
        <v>59</v>
      </c>
      <c r="C213" s="1">
        <v>14974200</v>
      </c>
    </row>
    <row r="214" spans="1:3" x14ac:dyDescent="0.2">
      <c r="A214" s="7">
        <v>43763</v>
      </c>
      <c r="B214">
        <v>35</v>
      </c>
      <c r="C214" s="1">
        <v>3776500</v>
      </c>
    </row>
    <row r="215" spans="1:3" x14ac:dyDescent="0.2">
      <c r="A215" s="7">
        <v>43766</v>
      </c>
      <c r="B215">
        <v>62</v>
      </c>
      <c r="C215" s="1">
        <v>17583200</v>
      </c>
    </row>
    <row r="216" spans="1:3" x14ac:dyDescent="0.2">
      <c r="A216" s="7">
        <v>43767</v>
      </c>
      <c r="B216">
        <v>27</v>
      </c>
      <c r="C216" s="1">
        <v>1887300</v>
      </c>
    </row>
    <row r="217" spans="1:3" x14ac:dyDescent="0.2">
      <c r="A217" s="7">
        <v>43768</v>
      </c>
      <c r="B217">
        <v>57</v>
      </c>
      <c r="C217" s="1">
        <v>9251100</v>
      </c>
    </row>
    <row r="218" spans="1:3" x14ac:dyDescent="0.2">
      <c r="A218" s="7">
        <v>43769</v>
      </c>
      <c r="B218">
        <v>20</v>
      </c>
      <c r="C218" s="1">
        <v>4930000</v>
      </c>
    </row>
    <row r="219" spans="1:3" x14ac:dyDescent="0.2">
      <c r="A219" s="7">
        <v>43770</v>
      </c>
      <c r="B219">
        <v>40</v>
      </c>
      <c r="C219" s="1">
        <v>4364000</v>
      </c>
    </row>
    <row r="220" spans="1:3" x14ac:dyDescent="0.2">
      <c r="A220" s="7">
        <v>43773</v>
      </c>
      <c r="B220">
        <v>52</v>
      </c>
      <c r="C220" s="1">
        <v>6988800</v>
      </c>
    </row>
    <row r="221" spans="1:3" x14ac:dyDescent="0.2">
      <c r="A221" s="7">
        <v>43774</v>
      </c>
      <c r="B221">
        <v>24</v>
      </c>
      <c r="C221" s="1">
        <v>6312000</v>
      </c>
    </row>
    <row r="222" spans="1:3" x14ac:dyDescent="0.2">
      <c r="A222" s="7">
        <v>43775</v>
      </c>
      <c r="B222">
        <v>20</v>
      </c>
      <c r="C222" s="1">
        <v>1406000</v>
      </c>
    </row>
    <row r="223" spans="1:3" x14ac:dyDescent="0.2">
      <c r="A223" s="7">
        <v>43776</v>
      </c>
      <c r="B223">
        <v>70</v>
      </c>
      <c r="C223" s="1">
        <v>16926000</v>
      </c>
    </row>
    <row r="224" spans="1:3" x14ac:dyDescent="0.2">
      <c r="A224" s="7">
        <v>43777</v>
      </c>
      <c r="B224">
        <v>51</v>
      </c>
      <c r="C224" s="1">
        <v>12663300</v>
      </c>
    </row>
    <row r="225" spans="1:3" x14ac:dyDescent="0.2">
      <c r="A225" s="7">
        <v>43780</v>
      </c>
      <c r="B225">
        <v>57</v>
      </c>
      <c r="C225" s="1">
        <v>8293500</v>
      </c>
    </row>
    <row r="226" spans="1:3" x14ac:dyDescent="0.2">
      <c r="A226" s="7">
        <v>43781</v>
      </c>
      <c r="B226">
        <v>65</v>
      </c>
      <c r="C226" s="1">
        <v>15743000</v>
      </c>
    </row>
    <row r="227" spans="1:3" x14ac:dyDescent="0.2">
      <c r="A227" s="7">
        <v>43782</v>
      </c>
      <c r="B227">
        <v>59</v>
      </c>
      <c r="C227" s="1">
        <v>4973700</v>
      </c>
    </row>
    <row r="228" spans="1:3" x14ac:dyDescent="0.2">
      <c r="A228" s="7">
        <v>43783</v>
      </c>
      <c r="B228">
        <v>29</v>
      </c>
      <c r="C228" s="1">
        <v>2059000</v>
      </c>
    </row>
    <row r="229" spans="1:3" x14ac:dyDescent="0.2">
      <c r="A229" s="7">
        <v>43784</v>
      </c>
      <c r="B229">
        <v>53</v>
      </c>
      <c r="C229" s="1">
        <v>9985200</v>
      </c>
    </row>
    <row r="230" spans="1:3" x14ac:dyDescent="0.2">
      <c r="A230" s="7">
        <v>43787</v>
      </c>
      <c r="B230">
        <v>22</v>
      </c>
      <c r="C230" s="1">
        <v>4369200</v>
      </c>
    </row>
    <row r="231" spans="1:3" x14ac:dyDescent="0.2">
      <c r="A231" s="7">
        <v>43788</v>
      </c>
      <c r="B231">
        <v>21</v>
      </c>
      <c r="C231" s="1">
        <v>5073600</v>
      </c>
    </row>
    <row r="232" spans="1:3" x14ac:dyDescent="0.2">
      <c r="A232" s="7">
        <v>43789</v>
      </c>
      <c r="B232">
        <v>65</v>
      </c>
      <c r="C232" s="1">
        <v>13630500</v>
      </c>
    </row>
    <row r="233" spans="1:3" x14ac:dyDescent="0.2">
      <c r="A233" s="7">
        <v>43790</v>
      </c>
      <c r="B233">
        <v>56</v>
      </c>
      <c r="C233" s="1">
        <v>13372800</v>
      </c>
    </row>
    <row r="234" spans="1:3" x14ac:dyDescent="0.2">
      <c r="A234" s="7">
        <v>43791</v>
      </c>
      <c r="B234">
        <v>62</v>
      </c>
      <c r="C234" s="1">
        <v>18240400</v>
      </c>
    </row>
    <row r="235" spans="1:3" x14ac:dyDescent="0.2">
      <c r="A235" s="7">
        <v>43794</v>
      </c>
      <c r="B235">
        <v>45</v>
      </c>
      <c r="C235" s="1">
        <v>5917500</v>
      </c>
    </row>
    <row r="236" spans="1:3" x14ac:dyDescent="0.2">
      <c r="A236" s="7">
        <v>43795</v>
      </c>
      <c r="B236">
        <v>38</v>
      </c>
      <c r="C236" s="1">
        <v>7793800</v>
      </c>
    </row>
    <row r="237" spans="1:3" x14ac:dyDescent="0.2">
      <c r="A237" s="7">
        <v>43796</v>
      </c>
      <c r="B237">
        <v>39</v>
      </c>
      <c r="C237" s="1">
        <v>10479300</v>
      </c>
    </row>
    <row r="238" spans="1:3" x14ac:dyDescent="0.2">
      <c r="A238" s="7">
        <v>43797</v>
      </c>
      <c r="B238">
        <v>15</v>
      </c>
      <c r="C238" s="1">
        <v>1200000</v>
      </c>
    </row>
    <row r="239" spans="1:3" x14ac:dyDescent="0.2">
      <c r="A239" s="7">
        <v>43798</v>
      </c>
      <c r="B239">
        <v>69</v>
      </c>
      <c r="C239" s="1">
        <v>13903500</v>
      </c>
    </row>
    <row r="240" spans="1:3" x14ac:dyDescent="0.2">
      <c r="A240" s="7">
        <v>43801</v>
      </c>
      <c r="B240">
        <v>65</v>
      </c>
      <c r="C240" s="1">
        <v>18167500</v>
      </c>
    </row>
    <row r="241" spans="1:3" x14ac:dyDescent="0.2">
      <c r="A241" s="7">
        <v>43802</v>
      </c>
      <c r="B241">
        <v>30</v>
      </c>
      <c r="C241" s="1">
        <v>5250000</v>
      </c>
    </row>
    <row r="242" spans="1:3" x14ac:dyDescent="0.2">
      <c r="A242" s="7">
        <v>43803</v>
      </c>
      <c r="B242">
        <v>59</v>
      </c>
      <c r="C242" s="1">
        <v>12820700</v>
      </c>
    </row>
    <row r="243" spans="1:3" x14ac:dyDescent="0.2">
      <c r="A243" s="7">
        <v>43804</v>
      </c>
      <c r="B243">
        <v>22</v>
      </c>
      <c r="C243" s="1">
        <v>5931200</v>
      </c>
    </row>
    <row r="244" spans="1:3" x14ac:dyDescent="0.2">
      <c r="A244" s="7">
        <v>43805</v>
      </c>
      <c r="B244">
        <v>68</v>
      </c>
      <c r="C244" s="1">
        <v>14456800</v>
      </c>
    </row>
    <row r="245" spans="1:3" x14ac:dyDescent="0.2">
      <c r="A245" s="7">
        <v>43808</v>
      </c>
      <c r="B245">
        <v>69</v>
      </c>
      <c r="C245" s="1">
        <v>8990700</v>
      </c>
    </row>
    <row r="246" spans="1:3" x14ac:dyDescent="0.2">
      <c r="A246" s="7">
        <v>43809</v>
      </c>
      <c r="B246">
        <v>47</v>
      </c>
      <c r="C246" s="1">
        <v>13197600</v>
      </c>
    </row>
    <row r="247" spans="1:3" x14ac:dyDescent="0.2">
      <c r="A247" s="7">
        <v>43810</v>
      </c>
      <c r="B247">
        <v>68</v>
      </c>
      <c r="C247" s="1">
        <v>13430000</v>
      </c>
    </row>
    <row r="248" spans="1:3" x14ac:dyDescent="0.2">
      <c r="A248" s="7">
        <v>43811</v>
      </c>
      <c r="B248">
        <v>40</v>
      </c>
      <c r="C248" s="1">
        <v>9276000</v>
      </c>
    </row>
    <row r="249" spans="1:3" x14ac:dyDescent="0.2">
      <c r="A249" s="7">
        <v>43812</v>
      </c>
      <c r="B249">
        <v>50</v>
      </c>
      <c r="C249" s="1">
        <v>12220000</v>
      </c>
    </row>
    <row r="250" spans="1:3" x14ac:dyDescent="0.2">
      <c r="A250" s="7">
        <v>43815</v>
      </c>
      <c r="B250">
        <v>17</v>
      </c>
      <c r="C250" s="1">
        <v>4692000</v>
      </c>
    </row>
    <row r="251" spans="1:3" x14ac:dyDescent="0.2">
      <c r="A251" s="7">
        <v>43816</v>
      </c>
      <c r="B251">
        <v>60</v>
      </c>
      <c r="C251" s="1">
        <v>6174000</v>
      </c>
    </row>
    <row r="252" spans="1:3" x14ac:dyDescent="0.2">
      <c r="A252" s="7">
        <v>43817</v>
      </c>
      <c r="B252">
        <v>25</v>
      </c>
      <c r="C252" s="1">
        <v>4035000</v>
      </c>
    </row>
    <row r="253" spans="1:3" x14ac:dyDescent="0.2">
      <c r="A253" s="7">
        <v>43818</v>
      </c>
      <c r="B253">
        <v>37</v>
      </c>
      <c r="C253" s="1">
        <v>11451500</v>
      </c>
    </row>
    <row r="254" spans="1:3" x14ac:dyDescent="0.2">
      <c r="A254" s="7">
        <v>43819</v>
      </c>
      <c r="B254">
        <v>20</v>
      </c>
      <c r="C254" s="1">
        <v>1854000</v>
      </c>
    </row>
    <row r="255" spans="1:3" x14ac:dyDescent="0.2">
      <c r="A255" s="7">
        <v>43822</v>
      </c>
      <c r="B255">
        <v>17</v>
      </c>
      <c r="C255" s="1">
        <v>3309900</v>
      </c>
    </row>
    <row r="256" spans="1:3" x14ac:dyDescent="0.2">
      <c r="A256" s="7">
        <v>43823</v>
      </c>
      <c r="B256">
        <v>31</v>
      </c>
      <c r="C256" s="1">
        <v>3943200</v>
      </c>
    </row>
    <row r="257" spans="1:3" x14ac:dyDescent="0.2">
      <c r="A257" s="7">
        <v>43824</v>
      </c>
      <c r="B257">
        <v>56</v>
      </c>
      <c r="C257" s="1">
        <v>5196800</v>
      </c>
    </row>
    <row r="258" spans="1:3" x14ac:dyDescent="0.2">
      <c r="A258" s="7">
        <v>43825</v>
      </c>
      <c r="B258">
        <v>21</v>
      </c>
      <c r="C258" s="1">
        <v>6140400</v>
      </c>
    </row>
    <row r="259" spans="1:3" x14ac:dyDescent="0.2">
      <c r="A259" s="7">
        <v>43826</v>
      </c>
      <c r="B259">
        <v>25</v>
      </c>
      <c r="C259" s="1">
        <v>5027500</v>
      </c>
    </row>
    <row r="260" spans="1:3" x14ac:dyDescent="0.2">
      <c r="A260" s="7">
        <v>43829</v>
      </c>
      <c r="B260">
        <v>15</v>
      </c>
      <c r="C260" s="1">
        <v>2122500</v>
      </c>
    </row>
    <row r="261" spans="1:3" x14ac:dyDescent="0.2">
      <c r="A261" s="7">
        <v>43830</v>
      </c>
      <c r="B261">
        <v>18</v>
      </c>
      <c r="C261" s="1">
        <v>4453200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0A6E-7320-489C-8929-6531BA8EB3AA}">
  <dimension ref="A1:J121"/>
  <sheetViews>
    <sheetView workbookViewId="0">
      <selection activeCell="K37" sqref="K37"/>
    </sheetView>
  </sheetViews>
  <sheetFormatPr defaultRowHeight="12" x14ac:dyDescent="0.2"/>
  <cols>
    <col min="1" max="1" width="15.83203125" customWidth="1"/>
    <col min="2" max="2" width="18.83203125" customWidth="1"/>
    <col min="3" max="5" width="15.83203125" customWidth="1"/>
    <col min="6" max="6" width="18.83203125" customWidth="1"/>
    <col min="7" max="8" width="15.83203125" customWidth="1"/>
    <col min="10" max="10" width="12.6640625" bestFit="1" customWidth="1"/>
  </cols>
  <sheetData>
    <row r="1" spans="1:10" x14ac:dyDescent="0.2">
      <c r="A1" s="6" t="s">
        <v>495</v>
      </c>
      <c r="B1" s="6" t="s">
        <v>493</v>
      </c>
      <c r="C1" s="6" t="s">
        <v>494</v>
      </c>
      <c r="D1" s="6" t="s">
        <v>496</v>
      </c>
      <c r="E1" s="16" t="s">
        <v>495</v>
      </c>
      <c r="F1" s="6" t="s">
        <v>493</v>
      </c>
      <c r="G1" s="6" t="s">
        <v>494</v>
      </c>
      <c r="H1" s="6" t="s">
        <v>496</v>
      </c>
    </row>
    <row r="2" spans="1:10" x14ac:dyDescent="0.2">
      <c r="A2" s="10">
        <v>28301216457</v>
      </c>
      <c r="B2" s="9" t="s">
        <v>260</v>
      </c>
      <c r="C2" s="12">
        <v>9479000</v>
      </c>
      <c r="E2" s="11">
        <v>26610175341</v>
      </c>
      <c r="F2" s="9" t="s">
        <v>379</v>
      </c>
      <c r="G2" s="12">
        <v>12363000</v>
      </c>
    </row>
    <row r="3" spans="1:10" x14ac:dyDescent="0.2">
      <c r="A3" s="10">
        <v>26305053703</v>
      </c>
      <c r="B3" s="9" t="s">
        <v>261</v>
      </c>
      <c r="C3" s="12">
        <v>10987000</v>
      </c>
      <c r="E3" s="11">
        <v>27212115953</v>
      </c>
      <c r="F3" s="9" t="s">
        <v>380</v>
      </c>
      <c r="G3" s="12">
        <v>10547000</v>
      </c>
      <c r="J3" s="5" t="s">
        <v>499</v>
      </c>
    </row>
    <row r="4" spans="1:10" x14ac:dyDescent="0.2">
      <c r="A4" s="10">
        <v>17811102567</v>
      </c>
      <c r="B4" s="9" t="s">
        <v>262</v>
      </c>
      <c r="C4" s="12">
        <v>10053000</v>
      </c>
      <c r="E4" s="11">
        <v>26111226313</v>
      </c>
      <c r="F4" s="9" t="s">
        <v>381</v>
      </c>
      <c r="G4" s="12">
        <v>8602000</v>
      </c>
      <c r="J4" s="5" t="s">
        <v>505</v>
      </c>
    </row>
    <row r="5" spans="1:10" x14ac:dyDescent="0.2">
      <c r="A5" s="10">
        <v>18602107286</v>
      </c>
      <c r="B5" s="9" t="s">
        <v>263</v>
      </c>
      <c r="C5" s="12">
        <v>9301000</v>
      </c>
      <c r="E5" s="11">
        <v>28702201334</v>
      </c>
      <c r="F5" s="9" t="s">
        <v>382</v>
      </c>
      <c r="G5" s="12">
        <v>10855000</v>
      </c>
      <c r="J5" s="5" t="s">
        <v>506</v>
      </c>
    </row>
    <row r="6" spans="1:10" x14ac:dyDescent="0.2">
      <c r="A6" s="10">
        <v>19001124952</v>
      </c>
      <c r="B6" s="9" t="s">
        <v>264</v>
      </c>
      <c r="C6" s="12">
        <v>10427000</v>
      </c>
      <c r="E6" s="11">
        <v>28103227256</v>
      </c>
      <c r="F6" s="9" t="s">
        <v>383</v>
      </c>
      <c r="G6" s="12">
        <v>8656000</v>
      </c>
      <c r="J6" s="5" t="s">
        <v>500</v>
      </c>
    </row>
    <row r="7" spans="1:10" x14ac:dyDescent="0.2">
      <c r="A7" s="10">
        <v>16110209645</v>
      </c>
      <c r="B7" s="9" t="s">
        <v>265</v>
      </c>
      <c r="C7" s="12">
        <v>9462000</v>
      </c>
      <c r="E7" s="11">
        <v>28710021914</v>
      </c>
      <c r="F7" s="9" t="s">
        <v>384</v>
      </c>
      <c r="G7" s="12">
        <v>13825000</v>
      </c>
      <c r="J7" s="5"/>
    </row>
    <row r="8" spans="1:10" x14ac:dyDescent="0.2">
      <c r="A8" s="10">
        <v>28511197579</v>
      </c>
      <c r="B8" s="9" t="s">
        <v>266</v>
      </c>
      <c r="C8" s="12">
        <v>10498000</v>
      </c>
      <c r="E8" s="11">
        <v>16009201150</v>
      </c>
      <c r="F8" s="9" t="s">
        <v>385</v>
      </c>
      <c r="G8" s="12">
        <v>12944000</v>
      </c>
      <c r="J8" s="4" t="s">
        <v>501</v>
      </c>
    </row>
    <row r="9" spans="1:10" x14ac:dyDescent="0.2">
      <c r="A9" s="10">
        <v>17410155795</v>
      </c>
      <c r="B9" s="9" t="s">
        <v>267</v>
      </c>
      <c r="C9" s="12">
        <v>9534000</v>
      </c>
      <c r="E9" s="11">
        <v>26312081593</v>
      </c>
      <c r="F9" s="9" t="s">
        <v>386</v>
      </c>
      <c r="G9" s="12">
        <v>9190000</v>
      </c>
      <c r="J9" s="4" t="s">
        <v>507</v>
      </c>
    </row>
    <row r="10" spans="1:10" x14ac:dyDescent="0.2">
      <c r="A10" s="10">
        <v>27611144335</v>
      </c>
      <c r="B10" s="9" t="s">
        <v>268</v>
      </c>
      <c r="C10" s="12">
        <v>14080000</v>
      </c>
      <c r="E10" s="11">
        <v>16409067001</v>
      </c>
      <c r="F10" s="9" t="s">
        <v>387</v>
      </c>
      <c r="G10" s="12">
        <v>10622000</v>
      </c>
    </row>
    <row r="11" spans="1:10" x14ac:dyDescent="0.2">
      <c r="A11" s="10">
        <v>18607167995</v>
      </c>
      <c r="B11" s="9" t="s">
        <v>269</v>
      </c>
      <c r="C11" s="12">
        <v>14366000</v>
      </c>
      <c r="E11" s="11">
        <v>27204052652</v>
      </c>
      <c r="F11" s="9" t="s">
        <v>388</v>
      </c>
      <c r="G11" s="12">
        <v>9712000</v>
      </c>
      <c r="J11" s="5" t="s">
        <v>502</v>
      </c>
    </row>
    <row r="12" spans="1:10" x14ac:dyDescent="0.2">
      <c r="A12" s="10">
        <v>18409155625</v>
      </c>
      <c r="B12" s="9" t="s">
        <v>270</v>
      </c>
      <c r="C12" s="12">
        <v>14806000</v>
      </c>
      <c r="E12" s="11">
        <v>16811147437</v>
      </c>
      <c r="F12" s="9" t="s">
        <v>389</v>
      </c>
      <c r="G12" s="12">
        <v>11806000</v>
      </c>
    </row>
    <row r="13" spans="1:10" x14ac:dyDescent="0.2">
      <c r="A13" s="10">
        <v>27702208732</v>
      </c>
      <c r="B13" s="9" t="s">
        <v>271</v>
      </c>
      <c r="C13" s="12">
        <v>14964000</v>
      </c>
      <c r="E13" s="11">
        <v>28304211211</v>
      </c>
      <c r="F13" s="9" t="s">
        <v>390</v>
      </c>
      <c r="G13" s="12">
        <v>9297000</v>
      </c>
      <c r="J13" s="4" t="s">
        <v>503</v>
      </c>
    </row>
    <row r="14" spans="1:10" x14ac:dyDescent="0.2">
      <c r="A14" s="10">
        <v>28903014680</v>
      </c>
      <c r="B14" s="9" t="s">
        <v>272</v>
      </c>
      <c r="C14" s="12">
        <v>9966000</v>
      </c>
      <c r="E14" s="11">
        <v>16702278263</v>
      </c>
      <c r="F14" s="9" t="s">
        <v>391</v>
      </c>
      <c r="G14" s="12">
        <v>12633000</v>
      </c>
      <c r="J14" s="4" t="s">
        <v>504</v>
      </c>
    </row>
    <row r="15" spans="1:10" x14ac:dyDescent="0.2">
      <c r="A15" s="10">
        <v>17411272985</v>
      </c>
      <c r="B15" s="9" t="s">
        <v>273</v>
      </c>
      <c r="C15" s="12">
        <v>9134000</v>
      </c>
      <c r="E15" s="11">
        <v>16612096894</v>
      </c>
      <c r="F15" s="9" t="s">
        <v>392</v>
      </c>
      <c r="G15" s="12">
        <v>11640000</v>
      </c>
    </row>
    <row r="16" spans="1:10" x14ac:dyDescent="0.2">
      <c r="A16" s="10">
        <v>28009059821</v>
      </c>
      <c r="B16" s="9" t="s">
        <v>274</v>
      </c>
      <c r="C16" s="12">
        <v>8606000</v>
      </c>
      <c r="E16" s="11">
        <v>28207081208</v>
      </c>
      <c r="F16" s="9" t="s">
        <v>393</v>
      </c>
      <c r="G16" s="12">
        <v>12239000</v>
      </c>
    </row>
    <row r="17" spans="1:10" x14ac:dyDescent="0.2">
      <c r="A17" s="10">
        <v>26204031957</v>
      </c>
      <c r="B17" s="9" t="s">
        <v>275</v>
      </c>
      <c r="C17" s="12">
        <v>13561000</v>
      </c>
      <c r="E17" s="11">
        <v>17309229524</v>
      </c>
      <c r="F17" s="9" t="s">
        <v>394</v>
      </c>
      <c r="G17" s="12">
        <v>8834000</v>
      </c>
    </row>
    <row r="18" spans="1:10" x14ac:dyDescent="0.2">
      <c r="A18" s="10">
        <v>17210275084</v>
      </c>
      <c r="B18" s="9" t="s">
        <v>276</v>
      </c>
      <c r="C18" s="12">
        <v>8775000</v>
      </c>
      <c r="E18" s="11">
        <v>27404029532</v>
      </c>
      <c r="F18" s="9" t="s">
        <v>395</v>
      </c>
      <c r="G18" s="12">
        <v>10988000</v>
      </c>
    </row>
    <row r="19" spans="1:10" x14ac:dyDescent="0.2">
      <c r="A19" s="10">
        <v>26910164821</v>
      </c>
      <c r="B19" s="9" t="s">
        <v>277</v>
      </c>
      <c r="C19" s="12">
        <v>14303000</v>
      </c>
      <c r="E19" s="11">
        <v>17802159762</v>
      </c>
      <c r="F19" s="9" t="s">
        <v>396</v>
      </c>
      <c r="G19" s="12">
        <v>12473000</v>
      </c>
    </row>
    <row r="20" spans="1:10" x14ac:dyDescent="0.2">
      <c r="A20" s="10">
        <v>26705179534</v>
      </c>
      <c r="B20" s="9" t="s">
        <v>278</v>
      </c>
      <c r="C20" s="12">
        <v>11459000</v>
      </c>
      <c r="E20" s="11">
        <v>27409155316</v>
      </c>
      <c r="F20" s="9" t="s">
        <v>397</v>
      </c>
      <c r="G20" s="12">
        <v>10121000</v>
      </c>
    </row>
    <row r="21" spans="1:10" x14ac:dyDescent="0.2">
      <c r="A21" s="10">
        <v>18211239905</v>
      </c>
      <c r="B21" s="9" t="s">
        <v>279</v>
      </c>
      <c r="C21" s="12">
        <v>12682000</v>
      </c>
      <c r="E21" s="11">
        <v>18902059338</v>
      </c>
      <c r="F21" s="9" t="s">
        <v>398</v>
      </c>
      <c r="G21" s="12">
        <v>12841000</v>
      </c>
      <c r="J21" s="2" t="s">
        <v>497</v>
      </c>
    </row>
    <row r="22" spans="1:10" x14ac:dyDescent="0.2">
      <c r="A22" s="10">
        <v>28202041466</v>
      </c>
      <c r="B22" s="9" t="s">
        <v>280</v>
      </c>
      <c r="C22" s="12">
        <v>14353000</v>
      </c>
      <c r="E22" s="11">
        <v>17806228134</v>
      </c>
      <c r="F22" s="9" t="s">
        <v>399</v>
      </c>
      <c r="G22" s="12">
        <v>10655000</v>
      </c>
      <c r="J22" s="13">
        <v>100000000</v>
      </c>
    </row>
    <row r="23" spans="1:10" x14ac:dyDescent="0.2">
      <c r="A23" s="10">
        <v>27403037055</v>
      </c>
      <c r="B23" s="9" t="s">
        <v>281</v>
      </c>
      <c r="C23" s="12">
        <v>12094000</v>
      </c>
      <c r="E23" s="11">
        <v>26808108379</v>
      </c>
      <c r="F23" s="9" t="s">
        <v>400</v>
      </c>
      <c r="G23" s="12">
        <v>11823000</v>
      </c>
    </row>
    <row r="24" spans="1:10" x14ac:dyDescent="0.2">
      <c r="A24" s="10">
        <v>28309092204</v>
      </c>
      <c r="B24" s="9" t="s">
        <v>282</v>
      </c>
      <c r="C24" s="12">
        <v>8747000</v>
      </c>
      <c r="E24" s="11">
        <v>28511264689</v>
      </c>
      <c r="F24" s="9" t="s">
        <v>401</v>
      </c>
      <c r="G24" s="12">
        <v>11030000</v>
      </c>
      <c r="J24" s="2" t="s">
        <v>498</v>
      </c>
    </row>
    <row r="25" spans="1:10" x14ac:dyDescent="0.2">
      <c r="A25" s="10">
        <v>26412109254</v>
      </c>
      <c r="B25" s="9" t="s">
        <v>283</v>
      </c>
      <c r="C25" s="12">
        <v>9236000</v>
      </c>
      <c r="E25" s="11">
        <v>19004279732</v>
      </c>
      <c r="F25" s="9" t="s">
        <v>402</v>
      </c>
      <c r="G25" s="12">
        <v>10024000</v>
      </c>
    </row>
    <row r="26" spans="1:10" x14ac:dyDescent="0.2">
      <c r="A26" s="10">
        <v>27508183864</v>
      </c>
      <c r="B26" s="9" t="s">
        <v>284</v>
      </c>
      <c r="C26" s="12">
        <v>13001000</v>
      </c>
      <c r="E26" s="11">
        <v>28812281843</v>
      </c>
      <c r="F26" s="9" t="s">
        <v>403</v>
      </c>
      <c r="G26" s="12">
        <v>10770000</v>
      </c>
    </row>
    <row r="27" spans="1:10" x14ac:dyDescent="0.2">
      <c r="A27" s="10">
        <v>26608213154</v>
      </c>
      <c r="B27" s="9" t="s">
        <v>285</v>
      </c>
      <c r="C27" s="12">
        <v>10532000</v>
      </c>
      <c r="E27" s="11">
        <v>17801064497</v>
      </c>
      <c r="F27" s="9" t="s">
        <v>404</v>
      </c>
      <c r="G27" s="12">
        <v>10815000</v>
      </c>
    </row>
    <row r="28" spans="1:10" x14ac:dyDescent="0.2">
      <c r="A28" s="10">
        <v>27711254530</v>
      </c>
      <c r="B28" s="9" t="s">
        <v>286</v>
      </c>
      <c r="C28" s="12">
        <v>11616000</v>
      </c>
      <c r="E28" s="11">
        <v>16811088495</v>
      </c>
      <c r="F28" s="9" t="s">
        <v>405</v>
      </c>
      <c r="G28" s="12">
        <v>8284000</v>
      </c>
    </row>
    <row r="29" spans="1:10" x14ac:dyDescent="0.2">
      <c r="A29" s="10">
        <v>28001249752</v>
      </c>
      <c r="B29" s="9" t="s">
        <v>287</v>
      </c>
      <c r="C29" s="12">
        <v>11821000</v>
      </c>
      <c r="E29" s="11">
        <v>17102152853</v>
      </c>
      <c r="F29" s="9" t="s">
        <v>406</v>
      </c>
      <c r="G29" s="12">
        <v>8598000</v>
      </c>
    </row>
    <row r="30" spans="1:10" x14ac:dyDescent="0.2">
      <c r="A30" s="10">
        <v>17406253685</v>
      </c>
      <c r="B30" s="9" t="s">
        <v>288</v>
      </c>
      <c r="C30" s="12">
        <v>14934000</v>
      </c>
      <c r="E30" s="11">
        <v>16804086655</v>
      </c>
      <c r="F30" s="9" t="s">
        <v>407</v>
      </c>
      <c r="G30" s="12">
        <v>13931000</v>
      </c>
    </row>
    <row r="31" spans="1:10" x14ac:dyDescent="0.2">
      <c r="A31" s="10">
        <v>27902038395</v>
      </c>
      <c r="B31" s="9" t="s">
        <v>289</v>
      </c>
      <c r="C31" s="12">
        <v>8075000</v>
      </c>
      <c r="E31" s="11">
        <v>16703237015</v>
      </c>
      <c r="F31" s="9" t="s">
        <v>408</v>
      </c>
      <c r="G31" s="12">
        <v>10999000</v>
      </c>
    </row>
    <row r="32" spans="1:10" x14ac:dyDescent="0.2">
      <c r="A32" s="10">
        <v>26807077025</v>
      </c>
      <c r="B32" s="9" t="s">
        <v>290</v>
      </c>
      <c r="C32" s="12">
        <v>9635000</v>
      </c>
      <c r="E32" s="11">
        <v>28712074632</v>
      </c>
      <c r="F32" s="9" t="s">
        <v>409</v>
      </c>
      <c r="G32" s="12">
        <v>13916000</v>
      </c>
    </row>
    <row r="33" spans="1:7" x14ac:dyDescent="0.2">
      <c r="A33" s="10">
        <v>26604089305</v>
      </c>
      <c r="B33" s="9" t="s">
        <v>291</v>
      </c>
      <c r="C33" s="12">
        <v>12158000</v>
      </c>
      <c r="E33" s="11">
        <v>27808071576</v>
      </c>
      <c r="F33" s="9" t="s">
        <v>410</v>
      </c>
      <c r="G33" s="12">
        <v>13773000</v>
      </c>
    </row>
    <row r="34" spans="1:7" x14ac:dyDescent="0.2">
      <c r="A34" s="10">
        <v>27203276047</v>
      </c>
      <c r="B34" s="9" t="s">
        <v>292</v>
      </c>
      <c r="C34" s="12">
        <v>13646000</v>
      </c>
      <c r="E34" s="11">
        <v>26611249041</v>
      </c>
      <c r="F34" s="9" t="s">
        <v>411</v>
      </c>
      <c r="G34" s="12">
        <v>11041000</v>
      </c>
    </row>
    <row r="35" spans="1:7" x14ac:dyDescent="0.2">
      <c r="A35" s="10">
        <v>27804118242</v>
      </c>
      <c r="B35" s="9" t="s">
        <v>293</v>
      </c>
      <c r="C35" s="12">
        <v>8936000</v>
      </c>
      <c r="E35" s="11">
        <v>17606214944</v>
      </c>
      <c r="F35" s="9" t="s">
        <v>412</v>
      </c>
      <c r="G35" s="12">
        <v>13898000</v>
      </c>
    </row>
    <row r="36" spans="1:7" x14ac:dyDescent="0.2">
      <c r="A36" s="10">
        <v>27509119364</v>
      </c>
      <c r="B36" s="9" t="s">
        <v>294</v>
      </c>
      <c r="C36" s="12">
        <v>11266000</v>
      </c>
      <c r="E36" s="11">
        <v>18201156748</v>
      </c>
      <c r="F36" s="9" t="s">
        <v>413</v>
      </c>
      <c r="G36" s="12">
        <v>10325000</v>
      </c>
    </row>
    <row r="37" spans="1:7" x14ac:dyDescent="0.2">
      <c r="A37" s="10">
        <v>27402015909</v>
      </c>
      <c r="B37" s="9" t="s">
        <v>295</v>
      </c>
      <c r="C37" s="12">
        <v>13267000</v>
      </c>
      <c r="E37" s="11">
        <v>28902073014</v>
      </c>
      <c r="F37" s="9" t="s">
        <v>414</v>
      </c>
      <c r="G37" s="12">
        <v>9755000</v>
      </c>
    </row>
    <row r="38" spans="1:7" x14ac:dyDescent="0.2">
      <c r="A38" s="10">
        <v>18703248415</v>
      </c>
      <c r="B38" s="9" t="s">
        <v>296</v>
      </c>
      <c r="C38" s="12">
        <v>12757000</v>
      </c>
      <c r="E38" s="11">
        <v>18801083223</v>
      </c>
      <c r="F38" s="9" t="s">
        <v>415</v>
      </c>
      <c r="G38" s="12">
        <v>13903000</v>
      </c>
    </row>
    <row r="39" spans="1:7" x14ac:dyDescent="0.2">
      <c r="A39" s="10">
        <v>18505081209</v>
      </c>
      <c r="B39" s="9" t="s">
        <v>297</v>
      </c>
      <c r="C39" s="12">
        <v>11669000</v>
      </c>
      <c r="E39" s="11">
        <v>16309164395</v>
      </c>
      <c r="F39" s="9" t="s">
        <v>416</v>
      </c>
      <c r="G39" s="12">
        <v>12770000</v>
      </c>
    </row>
    <row r="40" spans="1:7" x14ac:dyDescent="0.2">
      <c r="A40" s="10">
        <v>27003279981</v>
      </c>
      <c r="B40" s="9" t="s">
        <v>298</v>
      </c>
      <c r="C40" s="12">
        <v>9305000</v>
      </c>
      <c r="E40" s="11">
        <v>18011117214</v>
      </c>
      <c r="F40" s="9" t="s">
        <v>417</v>
      </c>
      <c r="G40" s="12">
        <v>10592000</v>
      </c>
    </row>
    <row r="41" spans="1:7" x14ac:dyDescent="0.2">
      <c r="A41" s="10">
        <v>28506196010</v>
      </c>
      <c r="B41" s="9" t="s">
        <v>299</v>
      </c>
      <c r="C41" s="12">
        <v>13135000</v>
      </c>
      <c r="E41" s="11">
        <v>18102131175</v>
      </c>
      <c r="F41" s="9" t="s">
        <v>418</v>
      </c>
      <c r="G41" s="12">
        <v>13734000</v>
      </c>
    </row>
    <row r="42" spans="1:7" x14ac:dyDescent="0.2">
      <c r="A42" s="10">
        <v>28109179202</v>
      </c>
      <c r="B42" s="9" t="s">
        <v>300</v>
      </c>
      <c r="C42" s="12">
        <v>12498000</v>
      </c>
      <c r="E42" s="11">
        <v>16709267315</v>
      </c>
      <c r="F42" s="9" t="s">
        <v>419</v>
      </c>
      <c r="G42" s="12">
        <v>11952000</v>
      </c>
    </row>
    <row r="43" spans="1:7" x14ac:dyDescent="0.2">
      <c r="A43" s="10">
        <v>27804156577</v>
      </c>
      <c r="B43" s="9" t="s">
        <v>301</v>
      </c>
      <c r="C43" s="12">
        <v>8530000</v>
      </c>
      <c r="E43" s="11">
        <v>27407109931</v>
      </c>
      <c r="F43" s="9" t="s">
        <v>420</v>
      </c>
      <c r="G43" s="12">
        <v>14503000</v>
      </c>
    </row>
    <row r="44" spans="1:7" x14ac:dyDescent="0.2">
      <c r="A44" s="10">
        <v>16003228994</v>
      </c>
      <c r="B44" s="9" t="s">
        <v>302</v>
      </c>
      <c r="C44" s="12">
        <v>11248000</v>
      </c>
      <c r="E44" s="11">
        <v>26509245068</v>
      </c>
      <c r="F44" s="9" t="s">
        <v>421</v>
      </c>
      <c r="G44" s="12">
        <v>10050000</v>
      </c>
    </row>
    <row r="45" spans="1:7" x14ac:dyDescent="0.2">
      <c r="A45" s="10">
        <v>16410038975</v>
      </c>
      <c r="B45" s="9" t="s">
        <v>303</v>
      </c>
      <c r="C45" s="12">
        <v>8918000</v>
      </c>
      <c r="E45" s="11">
        <v>18911216043</v>
      </c>
      <c r="F45" s="9" t="s">
        <v>422</v>
      </c>
      <c r="G45" s="12">
        <v>12424000</v>
      </c>
    </row>
    <row r="46" spans="1:7" x14ac:dyDescent="0.2">
      <c r="A46" s="10">
        <v>28404104976</v>
      </c>
      <c r="B46" s="9" t="s">
        <v>304</v>
      </c>
      <c r="C46" s="12">
        <v>10841000</v>
      </c>
      <c r="E46" s="11">
        <v>18105177005</v>
      </c>
      <c r="F46" s="9" t="s">
        <v>423</v>
      </c>
      <c r="G46" s="12">
        <v>13225000</v>
      </c>
    </row>
    <row r="47" spans="1:7" x14ac:dyDescent="0.2">
      <c r="A47" s="10">
        <v>17905254531</v>
      </c>
      <c r="B47" s="9" t="s">
        <v>305</v>
      </c>
      <c r="C47" s="12">
        <v>14137000</v>
      </c>
      <c r="E47" s="11">
        <v>29002284339</v>
      </c>
      <c r="F47" s="9" t="s">
        <v>424</v>
      </c>
      <c r="G47" s="12">
        <v>8054000</v>
      </c>
    </row>
    <row r="48" spans="1:7" x14ac:dyDescent="0.2">
      <c r="A48" s="10">
        <v>19009128909</v>
      </c>
      <c r="B48" s="9" t="s">
        <v>306</v>
      </c>
      <c r="C48" s="12">
        <v>11273000</v>
      </c>
      <c r="E48" s="11">
        <v>18006246354</v>
      </c>
      <c r="F48" s="9" t="s">
        <v>425</v>
      </c>
      <c r="G48" s="12">
        <v>10763000</v>
      </c>
    </row>
    <row r="49" spans="1:7" x14ac:dyDescent="0.2">
      <c r="A49" s="10">
        <v>16310069764</v>
      </c>
      <c r="B49" s="9" t="s">
        <v>307</v>
      </c>
      <c r="C49" s="12">
        <v>10791000</v>
      </c>
      <c r="E49" s="11">
        <v>27012043671</v>
      </c>
      <c r="F49" s="9" t="s">
        <v>426</v>
      </c>
      <c r="G49" s="12">
        <v>13664000</v>
      </c>
    </row>
    <row r="50" spans="1:7" x14ac:dyDescent="0.2">
      <c r="A50" s="10">
        <v>18308039338</v>
      </c>
      <c r="B50" s="9" t="s">
        <v>308</v>
      </c>
      <c r="C50" s="12">
        <v>11553000</v>
      </c>
      <c r="E50" s="11">
        <v>18505157585</v>
      </c>
      <c r="F50" s="9" t="s">
        <v>427</v>
      </c>
      <c r="G50" s="12">
        <v>8074000</v>
      </c>
    </row>
    <row r="51" spans="1:7" x14ac:dyDescent="0.2">
      <c r="A51" s="10">
        <v>26211048113</v>
      </c>
      <c r="B51" s="9" t="s">
        <v>309</v>
      </c>
      <c r="C51" s="12">
        <v>8324000</v>
      </c>
      <c r="E51" s="11">
        <v>27712011546</v>
      </c>
      <c r="F51" s="9" t="s">
        <v>428</v>
      </c>
      <c r="G51" s="12">
        <v>11117000</v>
      </c>
    </row>
    <row r="52" spans="1:7" x14ac:dyDescent="0.2">
      <c r="A52" s="10">
        <v>26312099710</v>
      </c>
      <c r="B52" s="9" t="s">
        <v>310</v>
      </c>
      <c r="C52" s="12">
        <v>13539000</v>
      </c>
      <c r="E52" s="11">
        <v>26310017969</v>
      </c>
      <c r="F52" s="9" t="s">
        <v>429</v>
      </c>
      <c r="G52" s="12">
        <v>10825000</v>
      </c>
    </row>
    <row r="53" spans="1:7" x14ac:dyDescent="0.2">
      <c r="A53" s="10">
        <v>26511076469</v>
      </c>
      <c r="B53" s="9" t="s">
        <v>311</v>
      </c>
      <c r="C53" s="12">
        <v>9296000</v>
      </c>
      <c r="E53" s="11">
        <v>16509172255</v>
      </c>
      <c r="F53" s="9" t="s">
        <v>430</v>
      </c>
      <c r="G53" s="12">
        <v>12918000</v>
      </c>
    </row>
    <row r="54" spans="1:7" x14ac:dyDescent="0.2">
      <c r="A54" s="10">
        <v>29010089165</v>
      </c>
      <c r="B54" s="9" t="s">
        <v>312</v>
      </c>
      <c r="C54" s="12">
        <v>10949000</v>
      </c>
      <c r="E54" s="11">
        <v>28308282607</v>
      </c>
      <c r="F54" s="9" t="s">
        <v>431</v>
      </c>
      <c r="G54" s="12">
        <v>13720000</v>
      </c>
    </row>
    <row r="55" spans="1:7" x14ac:dyDescent="0.2">
      <c r="A55" s="10">
        <v>18910084215</v>
      </c>
      <c r="B55" s="9" t="s">
        <v>313</v>
      </c>
      <c r="C55" s="12">
        <v>10168000</v>
      </c>
      <c r="E55" s="11">
        <v>19005214189</v>
      </c>
      <c r="F55" s="9" t="s">
        <v>432</v>
      </c>
      <c r="G55" s="12">
        <v>12464000</v>
      </c>
    </row>
    <row r="56" spans="1:7" x14ac:dyDescent="0.2">
      <c r="A56" s="10">
        <v>17007042345</v>
      </c>
      <c r="B56" s="9" t="s">
        <v>314</v>
      </c>
      <c r="C56" s="12">
        <v>10193000</v>
      </c>
      <c r="E56" s="11">
        <v>27708207981</v>
      </c>
      <c r="F56" s="9" t="s">
        <v>433</v>
      </c>
      <c r="G56" s="12">
        <v>9837000</v>
      </c>
    </row>
    <row r="57" spans="1:7" x14ac:dyDescent="0.2">
      <c r="A57" s="10">
        <v>16207065389</v>
      </c>
      <c r="B57" s="9" t="s">
        <v>315</v>
      </c>
      <c r="C57" s="12">
        <v>14034000</v>
      </c>
      <c r="E57" s="11">
        <v>17302203025</v>
      </c>
      <c r="F57" s="9" t="s">
        <v>434</v>
      </c>
      <c r="G57" s="12">
        <v>10198000</v>
      </c>
    </row>
    <row r="58" spans="1:7" x14ac:dyDescent="0.2">
      <c r="A58" s="10">
        <v>28810142368</v>
      </c>
      <c r="B58" s="9" t="s">
        <v>316</v>
      </c>
      <c r="C58" s="12">
        <v>12259000</v>
      </c>
      <c r="E58" s="11">
        <v>16102069712</v>
      </c>
      <c r="F58" s="9" t="s">
        <v>435</v>
      </c>
      <c r="G58" s="12">
        <v>11418000</v>
      </c>
    </row>
    <row r="59" spans="1:7" x14ac:dyDescent="0.2">
      <c r="A59" s="10">
        <v>16408097920</v>
      </c>
      <c r="B59" s="9" t="s">
        <v>317</v>
      </c>
      <c r="C59" s="12">
        <v>13519000</v>
      </c>
      <c r="E59" s="11">
        <v>27908225712</v>
      </c>
      <c r="F59" s="9" t="s">
        <v>436</v>
      </c>
      <c r="G59" s="12">
        <v>14612000</v>
      </c>
    </row>
    <row r="60" spans="1:7" x14ac:dyDescent="0.2">
      <c r="A60" s="10">
        <v>17803086407</v>
      </c>
      <c r="B60" s="9" t="s">
        <v>318</v>
      </c>
      <c r="C60" s="12">
        <v>14954000</v>
      </c>
      <c r="E60" s="11">
        <v>17204142129</v>
      </c>
      <c r="F60" s="9" t="s">
        <v>437</v>
      </c>
      <c r="G60" s="12">
        <v>14438000</v>
      </c>
    </row>
    <row r="61" spans="1:7" x14ac:dyDescent="0.2">
      <c r="A61" s="10">
        <v>27612036711</v>
      </c>
      <c r="B61" s="9" t="s">
        <v>319</v>
      </c>
      <c r="C61" s="12">
        <v>13048000</v>
      </c>
      <c r="E61" s="11">
        <v>17705282025</v>
      </c>
      <c r="F61" s="9" t="s">
        <v>438</v>
      </c>
      <c r="G61" s="12">
        <v>9176000</v>
      </c>
    </row>
    <row r="62" spans="1:7" x14ac:dyDescent="0.2">
      <c r="A62" s="10">
        <v>28402057211</v>
      </c>
      <c r="B62" s="9" t="s">
        <v>320</v>
      </c>
      <c r="C62" s="12">
        <v>14311000</v>
      </c>
      <c r="E62" s="11">
        <v>26810241621</v>
      </c>
      <c r="F62" s="9" t="s">
        <v>439</v>
      </c>
      <c r="G62" s="12">
        <v>9040000</v>
      </c>
    </row>
    <row r="63" spans="1:7" x14ac:dyDescent="0.2">
      <c r="A63" s="10">
        <v>27305126847</v>
      </c>
      <c r="B63" s="9" t="s">
        <v>321</v>
      </c>
      <c r="C63" s="12">
        <v>9602000</v>
      </c>
      <c r="E63" s="11">
        <v>16207284207</v>
      </c>
      <c r="F63" s="9" t="s">
        <v>440</v>
      </c>
      <c r="G63" s="12">
        <v>11144000</v>
      </c>
    </row>
    <row r="64" spans="1:7" x14ac:dyDescent="0.2">
      <c r="A64" s="10">
        <v>27708083526</v>
      </c>
      <c r="B64" s="9" t="s">
        <v>322</v>
      </c>
      <c r="C64" s="12">
        <v>12004000</v>
      </c>
      <c r="E64" s="11">
        <v>27407129118</v>
      </c>
      <c r="F64" s="9" t="s">
        <v>441</v>
      </c>
      <c r="G64" s="12">
        <v>14169000</v>
      </c>
    </row>
    <row r="65" spans="1:7" x14ac:dyDescent="0.2">
      <c r="A65" s="10">
        <v>19001274619</v>
      </c>
      <c r="B65" s="9" t="s">
        <v>323</v>
      </c>
      <c r="C65" s="12">
        <v>9119000</v>
      </c>
      <c r="E65" s="11">
        <v>16904016999</v>
      </c>
      <c r="F65" s="9" t="s">
        <v>442</v>
      </c>
      <c r="G65" s="12">
        <v>10868000</v>
      </c>
    </row>
    <row r="66" spans="1:7" x14ac:dyDescent="0.2">
      <c r="A66" s="10">
        <v>27501089938</v>
      </c>
      <c r="B66" s="9" t="s">
        <v>324</v>
      </c>
      <c r="C66" s="12">
        <v>10188000</v>
      </c>
      <c r="E66" s="11">
        <v>16805255935</v>
      </c>
      <c r="F66" s="9" t="s">
        <v>443</v>
      </c>
      <c r="G66" s="12">
        <v>9928000</v>
      </c>
    </row>
    <row r="67" spans="1:7" x14ac:dyDescent="0.2">
      <c r="A67" s="10">
        <v>16102223907</v>
      </c>
      <c r="B67" s="9" t="s">
        <v>325</v>
      </c>
      <c r="C67" s="12">
        <v>14137000</v>
      </c>
      <c r="E67" s="11">
        <v>27211147325</v>
      </c>
      <c r="F67" s="9" t="s">
        <v>444</v>
      </c>
      <c r="G67" s="12">
        <v>14180000</v>
      </c>
    </row>
    <row r="68" spans="1:7" x14ac:dyDescent="0.2">
      <c r="A68" s="10">
        <v>26103195113</v>
      </c>
      <c r="B68" s="9" t="s">
        <v>326</v>
      </c>
      <c r="C68" s="12">
        <v>13296000</v>
      </c>
      <c r="E68" s="11">
        <v>19002104731</v>
      </c>
      <c r="F68" s="9" t="s">
        <v>445</v>
      </c>
      <c r="G68" s="12">
        <v>8677000</v>
      </c>
    </row>
    <row r="69" spans="1:7" x14ac:dyDescent="0.2">
      <c r="A69" s="10">
        <v>26406063551</v>
      </c>
      <c r="B69" s="9" t="s">
        <v>327</v>
      </c>
      <c r="C69" s="12">
        <v>11510000</v>
      </c>
      <c r="E69" s="11">
        <v>18806233574</v>
      </c>
      <c r="F69" t="s">
        <v>446</v>
      </c>
      <c r="G69" s="12">
        <v>14761000</v>
      </c>
    </row>
    <row r="70" spans="1:7" x14ac:dyDescent="0.2">
      <c r="A70" s="10">
        <v>28612246271</v>
      </c>
      <c r="B70" s="9" t="s">
        <v>328</v>
      </c>
      <c r="C70" s="12">
        <v>10037000</v>
      </c>
      <c r="E70" s="11">
        <v>18501107230</v>
      </c>
      <c r="F70" t="s">
        <v>447</v>
      </c>
      <c r="G70" s="12">
        <v>13278000</v>
      </c>
    </row>
    <row r="71" spans="1:7" x14ac:dyDescent="0.2">
      <c r="A71" s="10">
        <v>26811128896</v>
      </c>
      <c r="B71" s="9" t="s">
        <v>329</v>
      </c>
      <c r="C71" s="12">
        <v>9872000</v>
      </c>
      <c r="E71" s="11">
        <v>18707144948</v>
      </c>
      <c r="F71" t="s">
        <v>448</v>
      </c>
      <c r="G71" s="12">
        <v>10519000</v>
      </c>
    </row>
    <row r="72" spans="1:7" x14ac:dyDescent="0.2">
      <c r="A72" s="10">
        <v>18509275427</v>
      </c>
      <c r="B72" s="9" t="s">
        <v>330</v>
      </c>
      <c r="C72" s="12">
        <v>14081000</v>
      </c>
      <c r="E72" s="11">
        <v>16709251378</v>
      </c>
      <c r="F72" t="s">
        <v>449</v>
      </c>
      <c r="G72" s="12">
        <v>14611000</v>
      </c>
    </row>
    <row r="73" spans="1:7" x14ac:dyDescent="0.2">
      <c r="A73" s="10">
        <v>16812073028</v>
      </c>
      <c r="B73" s="9" t="s">
        <v>331</v>
      </c>
      <c r="C73" s="12">
        <v>8934000</v>
      </c>
      <c r="E73" s="11">
        <v>18110236704</v>
      </c>
      <c r="F73" t="s">
        <v>450</v>
      </c>
      <c r="G73" s="12">
        <v>13247000</v>
      </c>
    </row>
    <row r="74" spans="1:7" x14ac:dyDescent="0.2">
      <c r="A74" s="10">
        <v>16311152645</v>
      </c>
      <c r="B74" s="9" t="s">
        <v>332</v>
      </c>
      <c r="C74" s="12">
        <v>11371000</v>
      </c>
      <c r="E74" s="11">
        <v>26908108097</v>
      </c>
      <c r="F74" t="s">
        <v>451</v>
      </c>
      <c r="G74" s="12">
        <v>14214000</v>
      </c>
    </row>
    <row r="75" spans="1:7" x14ac:dyDescent="0.2">
      <c r="A75" s="10">
        <v>28811189321</v>
      </c>
      <c r="B75" s="9" t="s">
        <v>333</v>
      </c>
      <c r="C75" s="12">
        <v>8009000</v>
      </c>
      <c r="E75" s="11">
        <v>28808196001</v>
      </c>
      <c r="F75" t="s">
        <v>452</v>
      </c>
      <c r="G75" s="12">
        <v>13797000</v>
      </c>
    </row>
    <row r="76" spans="1:7" x14ac:dyDescent="0.2">
      <c r="A76" s="10">
        <v>28005248830</v>
      </c>
      <c r="B76" s="9" t="s">
        <v>334</v>
      </c>
      <c r="C76" s="12">
        <v>11258000</v>
      </c>
      <c r="E76" s="11">
        <v>26111157119</v>
      </c>
      <c r="F76" t="s">
        <v>453</v>
      </c>
      <c r="G76" s="12">
        <v>11733000</v>
      </c>
    </row>
    <row r="77" spans="1:7" x14ac:dyDescent="0.2">
      <c r="A77" s="10">
        <v>17711017648</v>
      </c>
      <c r="B77" s="9" t="s">
        <v>335</v>
      </c>
      <c r="C77" s="12">
        <v>9799000</v>
      </c>
      <c r="E77" s="11">
        <v>17502278761</v>
      </c>
      <c r="F77" t="s">
        <v>454</v>
      </c>
      <c r="G77" s="12">
        <v>9211000</v>
      </c>
    </row>
    <row r="78" spans="1:7" x14ac:dyDescent="0.2">
      <c r="A78" s="10">
        <v>26010076641</v>
      </c>
      <c r="B78" s="9" t="s">
        <v>336</v>
      </c>
      <c r="C78" s="12">
        <v>8225000</v>
      </c>
      <c r="E78" s="11">
        <v>18703089657</v>
      </c>
      <c r="F78" t="s">
        <v>455</v>
      </c>
      <c r="G78" s="12">
        <v>9415000</v>
      </c>
    </row>
    <row r="79" spans="1:7" x14ac:dyDescent="0.2">
      <c r="A79" s="10">
        <v>27310277042</v>
      </c>
      <c r="B79" s="9" t="s">
        <v>337</v>
      </c>
      <c r="C79" s="12">
        <v>9889000</v>
      </c>
      <c r="E79" s="11">
        <v>17805031986</v>
      </c>
      <c r="F79" t="s">
        <v>456</v>
      </c>
      <c r="G79" s="12">
        <v>11991000</v>
      </c>
    </row>
    <row r="80" spans="1:7" x14ac:dyDescent="0.2">
      <c r="A80" s="10">
        <v>26011244826</v>
      </c>
      <c r="B80" s="9" t="s">
        <v>338</v>
      </c>
      <c r="C80" s="12">
        <v>11554000</v>
      </c>
      <c r="E80" s="11">
        <v>18704209982</v>
      </c>
      <c r="F80" t="s">
        <v>457</v>
      </c>
      <c r="G80" s="12">
        <v>9656000</v>
      </c>
    </row>
    <row r="81" spans="1:7" x14ac:dyDescent="0.2">
      <c r="A81" s="10">
        <v>28510225547</v>
      </c>
      <c r="B81" s="9" t="s">
        <v>339</v>
      </c>
      <c r="C81" s="12">
        <v>8939000</v>
      </c>
      <c r="E81" s="11">
        <v>26801112895</v>
      </c>
      <c r="F81" t="s">
        <v>458</v>
      </c>
      <c r="G81" s="12">
        <v>8794000</v>
      </c>
    </row>
    <row r="82" spans="1:7" x14ac:dyDescent="0.2">
      <c r="A82" s="10">
        <v>16112041347</v>
      </c>
      <c r="B82" s="9" t="s">
        <v>340</v>
      </c>
      <c r="C82" s="12">
        <v>8298000</v>
      </c>
      <c r="E82" s="11">
        <v>27101035125</v>
      </c>
      <c r="F82" t="s">
        <v>459</v>
      </c>
      <c r="G82" s="12">
        <v>9723000</v>
      </c>
    </row>
    <row r="83" spans="1:7" x14ac:dyDescent="0.2">
      <c r="A83" s="10">
        <v>27610065285</v>
      </c>
      <c r="B83" s="9" t="s">
        <v>341</v>
      </c>
      <c r="C83" s="12">
        <v>9459000</v>
      </c>
      <c r="E83" s="11">
        <v>27507217293</v>
      </c>
      <c r="F83" t="s">
        <v>460</v>
      </c>
      <c r="G83" s="12">
        <v>12849000</v>
      </c>
    </row>
    <row r="84" spans="1:7" x14ac:dyDescent="0.2">
      <c r="A84" s="10">
        <v>26209288261</v>
      </c>
      <c r="B84" s="9" t="s">
        <v>342</v>
      </c>
      <c r="C84" s="12">
        <v>13205000</v>
      </c>
      <c r="E84" s="11">
        <v>27404235401</v>
      </c>
      <c r="F84" t="s">
        <v>461</v>
      </c>
      <c r="G84" s="12">
        <v>8931000</v>
      </c>
    </row>
    <row r="85" spans="1:7" x14ac:dyDescent="0.2">
      <c r="A85" s="10">
        <v>27605254544</v>
      </c>
      <c r="B85" s="9" t="s">
        <v>343</v>
      </c>
      <c r="C85" s="12">
        <v>8117000</v>
      </c>
      <c r="E85" s="11">
        <v>27908269611</v>
      </c>
      <c r="F85" t="s">
        <v>462</v>
      </c>
      <c r="G85" s="12">
        <v>12605000</v>
      </c>
    </row>
    <row r="86" spans="1:7" x14ac:dyDescent="0.2">
      <c r="A86" s="10">
        <v>27603042461</v>
      </c>
      <c r="B86" s="9" t="s">
        <v>344</v>
      </c>
      <c r="C86" s="12">
        <v>9984000</v>
      </c>
      <c r="E86" s="11">
        <v>17811047858</v>
      </c>
      <c r="F86" t="s">
        <v>463</v>
      </c>
      <c r="G86" s="12">
        <v>12031000</v>
      </c>
    </row>
    <row r="87" spans="1:7" x14ac:dyDescent="0.2">
      <c r="A87" s="10">
        <v>28105111736</v>
      </c>
      <c r="B87" s="9" t="s">
        <v>345</v>
      </c>
      <c r="C87" s="12">
        <v>8537000</v>
      </c>
      <c r="E87" s="11">
        <v>28309288379</v>
      </c>
      <c r="F87" t="s">
        <v>464</v>
      </c>
      <c r="G87" s="12">
        <v>8772000</v>
      </c>
    </row>
    <row r="88" spans="1:7" x14ac:dyDescent="0.2">
      <c r="A88" s="10">
        <v>27612187434</v>
      </c>
      <c r="B88" s="9" t="s">
        <v>346</v>
      </c>
      <c r="C88" s="12">
        <v>14449000</v>
      </c>
      <c r="E88" s="11">
        <v>16101131422</v>
      </c>
      <c r="F88" t="s">
        <v>465</v>
      </c>
      <c r="G88" s="12">
        <v>14819000</v>
      </c>
    </row>
    <row r="89" spans="1:7" x14ac:dyDescent="0.2">
      <c r="A89" s="10">
        <v>17007264764</v>
      </c>
      <c r="B89" s="9" t="s">
        <v>347</v>
      </c>
      <c r="C89" s="12">
        <v>9547000</v>
      </c>
      <c r="E89" s="11">
        <v>27201234691</v>
      </c>
      <c r="F89" t="s">
        <v>466</v>
      </c>
      <c r="G89" s="12">
        <v>8595000</v>
      </c>
    </row>
    <row r="90" spans="1:7" x14ac:dyDescent="0.2">
      <c r="A90" s="10">
        <v>16910282962</v>
      </c>
      <c r="B90" s="9" t="s">
        <v>348</v>
      </c>
      <c r="C90" s="12">
        <v>11639000</v>
      </c>
      <c r="E90" s="11">
        <v>17409013902</v>
      </c>
      <c r="F90" t="s">
        <v>467</v>
      </c>
      <c r="G90" s="12">
        <v>11136000</v>
      </c>
    </row>
    <row r="91" spans="1:7" x14ac:dyDescent="0.2">
      <c r="A91" s="10">
        <v>27810063787</v>
      </c>
      <c r="B91" s="9" t="s">
        <v>349</v>
      </c>
      <c r="C91" s="12">
        <v>10627000</v>
      </c>
      <c r="E91" s="11">
        <v>28307054346</v>
      </c>
      <c r="F91" t="s">
        <v>468</v>
      </c>
      <c r="G91" s="12">
        <v>10627000</v>
      </c>
    </row>
    <row r="92" spans="1:7" x14ac:dyDescent="0.2">
      <c r="A92" s="10">
        <v>28408224614</v>
      </c>
      <c r="B92" s="9" t="s">
        <v>350</v>
      </c>
      <c r="C92" s="12">
        <v>14370000</v>
      </c>
      <c r="E92" s="11">
        <v>16206173069</v>
      </c>
      <c r="F92" t="s">
        <v>469</v>
      </c>
      <c r="G92" s="12">
        <v>12703000</v>
      </c>
    </row>
    <row r="93" spans="1:7" x14ac:dyDescent="0.2">
      <c r="A93" s="10">
        <v>17802053527</v>
      </c>
      <c r="B93" s="9" t="s">
        <v>351</v>
      </c>
      <c r="C93" s="12">
        <v>14016000</v>
      </c>
      <c r="E93" s="11">
        <v>27604098798</v>
      </c>
      <c r="F93" t="s">
        <v>470</v>
      </c>
      <c r="G93" s="12">
        <v>9907000</v>
      </c>
    </row>
    <row r="94" spans="1:7" x14ac:dyDescent="0.2">
      <c r="A94" s="10">
        <v>18405093465</v>
      </c>
      <c r="B94" s="9" t="s">
        <v>352</v>
      </c>
      <c r="C94" s="12">
        <v>12860000</v>
      </c>
      <c r="E94" s="11">
        <v>17811137356</v>
      </c>
      <c r="F94" t="s">
        <v>471</v>
      </c>
      <c r="G94" s="12">
        <v>11996000</v>
      </c>
    </row>
    <row r="95" spans="1:7" x14ac:dyDescent="0.2">
      <c r="A95" s="10">
        <v>18704171579</v>
      </c>
      <c r="B95" s="9" t="s">
        <v>353</v>
      </c>
      <c r="C95" s="12">
        <v>14704000</v>
      </c>
      <c r="E95" s="11">
        <v>26506131923</v>
      </c>
      <c r="F95" t="s">
        <v>472</v>
      </c>
      <c r="G95" s="12">
        <v>12525000</v>
      </c>
    </row>
    <row r="96" spans="1:7" x14ac:dyDescent="0.2">
      <c r="A96" s="10">
        <v>28010108050</v>
      </c>
      <c r="B96" s="9" t="s">
        <v>354</v>
      </c>
      <c r="C96" s="12">
        <v>11787000</v>
      </c>
      <c r="E96" s="11">
        <v>17302227525</v>
      </c>
      <c r="F96" t="s">
        <v>473</v>
      </c>
      <c r="G96" s="12">
        <v>11831000</v>
      </c>
    </row>
    <row r="97" spans="1:7" x14ac:dyDescent="0.2">
      <c r="A97" s="10">
        <v>17709283289</v>
      </c>
      <c r="B97" s="9" t="s">
        <v>355</v>
      </c>
      <c r="C97" s="12">
        <v>8034000</v>
      </c>
      <c r="E97" s="11">
        <v>18706048372</v>
      </c>
      <c r="F97" t="s">
        <v>474</v>
      </c>
      <c r="G97" s="12">
        <v>12704000</v>
      </c>
    </row>
    <row r="98" spans="1:7" x14ac:dyDescent="0.2">
      <c r="A98" s="10">
        <v>16908227817</v>
      </c>
      <c r="B98" s="9" t="s">
        <v>356</v>
      </c>
      <c r="C98" s="12">
        <v>14609000</v>
      </c>
      <c r="E98" s="11">
        <v>18106023988</v>
      </c>
      <c r="F98" t="s">
        <v>475</v>
      </c>
      <c r="G98" s="12">
        <v>11161000</v>
      </c>
    </row>
    <row r="99" spans="1:7" x14ac:dyDescent="0.2">
      <c r="A99" s="10">
        <v>16801088838</v>
      </c>
      <c r="B99" s="9" t="s">
        <v>357</v>
      </c>
      <c r="C99" s="12">
        <v>10358000</v>
      </c>
      <c r="E99" s="11">
        <v>17412276060</v>
      </c>
      <c r="F99" t="s">
        <v>476</v>
      </c>
      <c r="G99" s="12">
        <v>13112000</v>
      </c>
    </row>
    <row r="100" spans="1:7" x14ac:dyDescent="0.2">
      <c r="A100" s="10">
        <v>27511161290</v>
      </c>
      <c r="B100" s="9" t="s">
        <v>358</v>
      </c>
      <c r="C100" s="12">
        <v>10296000</v>
      </c>
      <c r="E100" s="11">
        <v>18303227256</v>
      </c>
      <c r="F100" t="s">
        <v>477</v>
      </c>
      <c r="G100" s="12">
        <v>9479000</v>
      </c>
    </row>
    <row r="101" spans="1:7" x14ac:dyDescent="0.2">
      <c r="A101" s="10">
        <v>26007035756</v>
      </c>
      <c r="B101" s="9" t="s">
        <v>359</v>
      </c>
      <c r="C101" s="12">
        <v>8013000</v>
      </c>
      <c r="E101" s="11">
        <v>27703233661</v>
      </c>
      <c r="F101" t="s">
        <v>478</v>
      </c>
      <c r="G101" s="12">
        <v>14081000</v>
      </c>
    </row>
    <row r="102" spans="1:7" x14ac:dyDescent="0.2">
      <c r="A102" s="10">
        <v>27401242840</v>
      </c>
      <c r="B102" s="9" t="s">
        <v>360</v>
      </c>
      <c r="C102" s="12">
        <v>12419000</v>
      </c>
      <c r="E102" s="11">
        <v>17712103705</v>
      </c>
      <c r="F102" t="s">
        <v>479</v>
      </c>
      <c r="G102" s="12">
        <v>11097000</v>
      </c>
    </row>
    <row r="103" spans="1:7" x14ac:dyDescent="0.2">
      <c r="A103" s="10">
        <v>18108037653</v>
      </c>
      <c r="B103" s="9" t="s">
        <v>361</v>
      </c>
      <c r="C103" s="12">
        <v>14676000</v>
      </c>
      <c r="E103" s="11">
        <v>18112252583</v>
      </c>
      <c r="F103" t="s">
        <v>480</v>
      </c>
      <c r="G103" s="12">
        <v>14197000</v>
      </c>
    </row>
    <row r="104" spans="1:7" x14ac:dyDescent="0.2">
      <c r="A104" s="10">
        <v>17603251687</v>
      </c>
      <c r="B104" s="9" t="s">
        <v>362</v>
      </c>
      <c r="C104" s="12">
        <v>11938000</v>
      </c>
      <c r="E104" s="11">
        <v>18103111795</v>
      </c>
      <c r="F104" t="s">
        <v>481</v>
      </c>
      <c r="G104" s="12">
        <v>13109000</v>
      </c>
    </row>
    <row r="105" spans="1:7" x14ac:dyDescent="0.2">
      <c r="A105" s="10">
        <v>26810243393</v>
      </c>
      <c r="B105" s="9" t="s">
        <v>363</v>
      </c>
      <c r="C105" s="12">
        <v>13934000</v>
      </c>
      <c r="E105" s="11">
        <v>29005173345</v>
      </c>
      <c r="F105" t="s">
        <v>482</v>
      </c>
      <c r="G105" s="12">
        <v>14125000</v>
      </c>
    </row>
    <row r="106" spans="1:7" x14ac:dyDescent="0.2">
      <c r="A106" s="10">
        <v>27310054324</v>
      </c>
      <c r="B106" s="9" t="s">
        <v>364</v>
      </c>
      <c r="C106" s="12">
        <v>12520000</v>
      </c>
      <c r="E106" s="11">
        <v>18306105389</v>
      </c>
      <c r="F106" t="s">
        <v>483</v>
      </c>
      <c r="G106" s="12">
        <v>12266000</v>
      </c>
    </row>
    <row r="107" spans="1:7" x14ac:dyDescent="0.2">
      <c r="A107" s="10">
        <v>16403246911</v>
      </c>
      <c r="B107" s="9" t="s">
        <v>183</v>
      </c>
      <c r="C107" s="12">
        <v>14249000</v>
      </c>
      <c r="E107" s="11">
        <v>27301031876</v>
      </c>
      <c r="F107" t="s">
        <v>484</v>
      </c>
      <c r="G107" s="12">
        <v>8165000</v>
      </c>
    </row>
    <row r="108" spans="1:7" x14ac:dyDescent="0.2">
      <c r="A108" s="10">
        <v>26509202141</v>
      </c>
      <c r="B108" s="9" t="s">
        <v>365</v>
      </c>
      <c r="C108" s="12">
        <v>14521000</v>
      </c>
      <c r="E108" s="11">
        <v>19011042304</v>
      </c>
      <c r="F108" t="s">
        <v>485</v>
      </c>
      <c r="G108" s="12">
        <v>9473000</v>
      </c>
    </row>
    <row r="109" spans="1:7" x14ac:dyDescent="0.2">
      <c r="A109" s="10">
        <v>27910065834</v>
      </c>
      <c r="B109" s="9" t="s">
        <v>366</v>
      </c>
      <c r="C109" s="12">
        <v>11821000</v>
      </c>
      <c r="E109" s="11">
        <v>17702104155</v>
      </c>
      <c r="F109" t="s">
        <v>486</v>
      </c>
      <c r="G109" s="12">
        <v>10357000</v>
      </c>
    </row>
    <row r="110" spans="1:7" x14ac:dyDescent="0.2">
      <c r="A110" s="10">
        <v>28911182673</v>
      </c>
      <c r="B110" s="9" t="s">
        <v>367</v>
      </c>
      <c r="C110" s="12">
        <v>14016000</v>
      </c>
      <c r="E110" s="11">
        <v>17408046088</v>
      </c>
      <c r="F110" t="s">
        <v>487</v>
      </c>
      <c r="G110" s="12">
        <v>12666000</v>
      </c>
    </row>
    <row r="111" spans="1:7" x14ac:dyDescent="0.2">
      <c r="A111" s="10">
        <v>17701089012</v>
      </c>
      <c r="B111" s="9" t="s">
        <v>368</v>
      </c>
      <c r="C111" s="12">
        <v>8253000</v>
      </c>
      <c r="E111" s="11">
        <v>17701064058</v>
      </c>
      <c r="F111" t="s">
        <v>488</v>
      </c>
      <c r="G111" s="12">
        <v>8049000</v>
      </c>
    </row>
    <row r="112" spans="1:7" x14ac:dyDescent="0.2">
      <c r="A112" s="10">
        <v>16102195065</v>
      </c>
      <c r="B112" s="9" t="s">
        <v>369</v>
      </c>
      <c r="C112" s="12">
        <v>13652000</v>
      </c>
      <c r="E112" s="11">
        <v>17211164571</v>
      </c>
      <c r="F112" t="s">
        <v>489</v>
      </c>
      <c r="G112" s="12">
        <v>9396000</v>
      </c>
    </row>
    <row r="113" spans="1:7" x14ac:dyDescent="0.2">
      <c r="A113" s="10">
        <v>26803044362</v>
      </c>
      <c r="B113" s="9" t="s">
        <v>370</v>
      </c>
      <c r="C113" s="12">
        <v>13221000</v>
      </c>
      <c r="E113" s="11">
        <v>17212248565</v>
      </c>
      <c r="F113" t="s">
        <v>490</v>
      </c>
      <c r="G113" s="12">
        <v>10229000</v>
      </c>
    </row>
    <row r="114" spans="1:7" x14ac:dyDescent="0.2">
      <c r="A114" s="10">
        <v>27003099184</v>
      </c>
      <c r="B114" s="9" t="s">
        <v>371</v>
      </c>
      <c r="C114" s="12">
        <v>8147000</v>
      </c>
      <c r="E114" s="11">
        <v>17504062491</v>
      </c>
      <c r="F114" t="s">
        <v>491</v>
      </c>
      <c r="G114" s="12">
        <v>9603000</v>
      </c>
    </row>
    <row r="115" spans="1:7" x14ac:dyDescent="0.2">
      <c r="A115" s="10">
        <v>18302095957</v>
      </c>
      <c r="B115" s="9" t="s">
        <v>372</v>
      </c>
      <c r="C115" s="12">
        <v>12194000</v>
      </c>
      <c r="E115" s="11">
        <v>17303064274</v>
      </c>
      <c r="F115" t="s">
        <v>492</v>
      </c>
      <c r="G115" s="12">
        <v>14125000</v>
      </c>
    </row>
    <row r="116" spans="1:7" x14ac:dyDescent="0.2">
      <c r="A116" s="10">
        <v>17003106238</v>
      </c>
      <c r="B116" s="9" t="s">
        <v>373</v>
      </c>
      <c r="C116" s="12">
        <v>14424000</v>
      </c>
    </row>
    <row r="117" spans="1:7" x14ac:dyDescent="0.2">
      <c r="A117" s="10">
        <v>26507076657</v>
      </c>
      <c r="B117" s="9" t="s">
        <v>374</v>
      </c>
      <c r="C117" s="12">
        <v>8202000</v>
      </c>
    </row>
    <row r="118" spans="1:7" x14ac:dyDescent="0.2">
      <c r="A118" s="10">
        <v>17703102535</v>
      </c>
      <c r="B118" s="9" t="s">
        <v>375</v>
      </c>
      <c r="C118" s="12">
        <v>8788000</v>
      </c>
    </row>
    <row r="119" spans="1:7" x14ac:dyDescent="0.2">
      <c r="A119" s="10">
        <v>18110236500</v>
      </c>
      <c r="B119" s="9" t="s">
        <v>376</v>
      </c>
      <c r="C119" s="12">
        <v>14113000</v>
      </c>
    </row>
    <row r="120" spans="1:7" x14ac:dyDescent="0.2">
      <c r="A120" s="10">
        <v>26003196203</v>
      </c>
      <c r="B120" s="9" t="s">
        <v>377</v>
      </c>
      <c r="C120" s="12">
        <v>13315000</v>
      </c>
    </row>
    <row r="121" spans="1:7" x14ac:dyDescent="0.2">
      <c r="A121" s="10">
        <v>17208287750</v>
      </c>
      <c r="B121" s="9" t="s">
        <v>378</v>
      </c>
      <c r="C121" s="12">
        <v>8688000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F84B-8279-44FD-AD50-7AE8FB7F0150}">
  <dimension ref="A1:AD35"/>
  <sheetViews>
    <sheetView workbookViewId="0">
      <selection activeCell="AB14" sqref="AB14"/>
    </sheetView>
  </sheetViews>
  <sheetFormatPr defaultRowHeight="12" x14ac:dyDescent="0.2"/>
  <cols>
    <col min="1" max="1" width="20.83203125" customWidth="1"/>
    <col min="3" max="24" width="3.33203125" customWidth="1"/>
  </cols>
  <sheetData>
    <row r="1" spans="1:30" x14ac:dyDescent="0.2">
      <c r="A1" s="14" t="s">
        <v>241</v>
      </c>
      <c r="B1" s="14" t="s">
        <v>542</v>
      </c>
      <c r="C1" s="14">
        <v>1</v>
      </c>
      <c r="D1" s="14">
        <v>2</v>
      </c>
      <c r="E1" s="14">
        <v>3</v>
      </c>
      <c r="F1" s="14">
        <v>4</v>
      </c>
      <c r="G1" s="14">
        <v>7</v>
      </c>
      <c r="H1" s="14">
        <v>8</v>
      </c>
      <c r="I1" s="14">
        <v>9</v>
      </c>
      <c r="J1" s="14">
        <v>10</v>
      </c>
      <c r="K1" s="14">
        <v>11</v>
      </c>
      <c r="L1" s="14">
        <v>14</v>
      </c>
      <c r="M1" s="14">
        <v>15</v>
      </c>
      <c r="N1" s="14">
        <v>16</v>
      </c>
      <c r="O1" s="14">
        <v>17</v>
      </c>
      <c r="P1" s="14">
        <v>18</v>
      </c>
      <c r="Q1" s="14">
        <v>21</v>
      </c>
      <c r="R1" s="14">
        <v>22</v>
      </c>
      <c r="S1" s="14">
        <v>23</v>
      </c>
      <c r="T1" s="14">
        <v>24</v>
      </c>
      <c r="U1" s="14">
        <v>25</v>
      </c>
      <c r="V1" s="14">
        <v>28</v>
      </c>
      <c r="W1" s="14">
        <v>29</v>
      </c>
      <c r="X1" s="14">
        <v>30</v>
      </c>
      <c r="Y1" s="14" t="s">
        <v>543</v>
      </c>
      <c r="Z1" s="14" t="s">
        <v>545</v>
      </c>
      <c r="AC1" s="6"/>
      <c r="AD1" s="6"/>
    </row>
    <row r="2" spans="1:30" x14ac:dyDescent="0.2">
      <c r="A2" t="s">
        <v>528</v>
      </c>
      <c r="B2" s="12">
        <v>325000</v>
      </c>
      <c r="C2">
        <v>6</v>
      </c>
      <c r="D2">
        <v>8</v>
      </c>
      <c r="E2">
        <v>7</v>
      </c>
      <c r="F2">
        <v>7</v>
      </c>
      <c r="G2">
        <v>8</v>
      </c>
      <c r="H2">
        <v>6</v>
      </c>
      <c r="I2">
        <v>7</v>
      </c>
      <c r="J2">
        <v>6</v>
      </c>
      <c r="K2">
        <v>6</v>
      </c>
      <c r="L2">
        <v>8</v>
      </c>
      <c r="M2">
        <v>7</v>
      </c>
      <c r="N2">
        <v>6</v>
      </c>
      <c r="O2">
        <v>6</v>
      </c>
      <c r="P2">
        <v>6</v>
      </c>
      <c r="Q2">
        <v>6</v>
      </c>
      <c r="R2" t="s">
        <v>544</v>
      </c>
      <c r="S2">
        <v>6</v>
      </c>
      <c r="T2">
        <v>6</v>
      </c>
      <c r="U2">
        <v>6</v>
      </c>
      <c r="V2">
        <v>6</v>
      </c>
      <c r="W2">
        <v>6</v>
      </c>
      <c r="X2" t="s">
        <v>544</v>
      </c>
      <c r="Y2">
        <v>1</v>
      </c>
    </row>
    <row r="3" spans="1:30" x14ac:dyDescent="0.2">
      <c r="A3" t="s">
        <v>525</v>
      </c>
      <c r="B3" s="12">
        <v>275000</v>
      </c>
      <c r="C3">
        <v>6</v>
      </c>
      <c r="D3">
        <v>6</v>
      </c>
      <c r="E3">
        <v>8</v>
      </c>
      <c r="F3">
        <v>7</v>
      </c>
      <c r="G3">
        <v>7</v>
      </c>
      <c r="H3">
        <v>6</v>
      </c>
      <c r="I3">
        <v>7</v>
      </c>
      <c r="J3" t="s">
        <v>544</v>
      </c>
      <c r="K3">
        <v>8</v>
      </c>
      <c r="L3">
        <v>6</v>
      </c>
      <c r="M3">
        <v>7</v>
      </c>
      <c r="N3">
        <v>7</v>
      </c>
      <c r="O3">
        <v>6</v>
      </c>
      <c r="P3">
        <v>6</v>
      </c>
      <c r="Q3">
        <v>7</v>
      </c>
      <c r="R3">
        <v>7</v>
      </c>
      <c r="S3">
        <v>7</v>
      </c>
      <c r="T3" t="s">
        <v>544</v>
      </c>
      <c r="U3">
        <v>7</v>
      </c>
      <c r="V3">
        <v>7</v>
      </c>
      <c r="W3">
        <v>6</v>
      </c>
      <c r="X3">
        <v>8</v>
      </c>
      <c r="Y3">
        <v>5</v>
      </c>
      <c r="AB3" s="5" t="s">
        <v>546</v>
      </c>
    </row>
    <row r="4" spans="1:30" x14ac:dyDescent="0.2">
      <c r="A4" t="s">
        <v>511</v>
      </c>
      <c r="B4" s="12">
        <v>225000</v>
      </c>
      <c r="C4">
        <v>7</v>
      </c>
      <c r="D4">
        <v>6</v>
      </c>
      <c r="E4">
        <v>7</v>
      </c>
      <c r="F4">
        <v>6</v>
      </c>
      <c r="G4">
        <v>7</v>
      </c>
      <c r="H4">
        <v>8</v>
      </c>
      <c r="I4">
        <v>8</v>
      </c>
      <c r="J4">
        <v>6</v>
      </c>
      <c r="K4">
        <v>8</v>
      </c>
      <c r="L4">
        <v>8</v>
      </c>
      <c r="M4">
        <v>6</v>
      </c>
      <c r="N4">
        <v>6</v>
      </c>
      <c r="O4">
        <v>7</v>
      </c>
      <c r="P4">
        <v>6</v>
      </c>
      <c r="Q4">
        <v>6</v>
      </c>
      <c r="R4">
        <v>6</v>
      </c>
      <c r="S4">
        <v>6</v>
      </c>
      <c r="T4">
        <v>6</v>
      </c>
      <c r="U4">
        <v>8</v>
      </c>
      <c r="V4">
        <v>6</v>
      </c>
      <c r="W4">
        <v>7</v>
      </c>
      <c r="X4">
        <v>6</v>
      </c>
      <c r="Y4">
        <v>3</v>
      </c>
      <c r="AB4" s="5" t="s">
        <v>547</v>
      </c>
    </row>
    <row r="5" spans="1:30" x14ac:dyDescent="0.2">
      <c r="A5" t="s">
        <v>509</v>
      </c>
      <c r="B5" s="12">
        <v>325000</v>
      </c>
      <c r="C5">
        <v>6</v>
      </c>
      <c r="D5">
        <v>7</v>
      </c>
      <c r="E5" t="s">
        <v>544</v>
      </c>
      <c r="F5">
        <v>8</v>
      </c>
      <c r="G5">
        <v>8</v>
      </c>
      <c r="H5">
        <v>8</v>
      </c>
      <c r="I5">
        <v>8</v>
      </c>
      <c r="J5">
        <v>7</v>
      </c>
      <c r="K5">
        <v>6</v>
      </c>
      <c r="L5">
        <v>6</v>
      </c>
      <c r="M5">
        <v>8</v>
      </c>
      <c r="N5">
        <v>6</v>
      </c>
      <c r="O5">
        <v>6</v>
      </c>
      <c r="P5">
        <v>8</v>
      </c>
      <c r="Q5">
        <v>8</v>
      </c>
      <c r="R5">
        <v>7</v>
      </c>
      <c r="S5">
        <v>7</v>
      </c>
      <c r="T5">
        <v>7</v>
      </c>
      <c r="U5">
        <v>8</v>
      </c>
      <c r="V5">
        <v>6</v>
      </c>
      <c r="W5">
        <v>7</v>
      </c>
      <c r="X5">
        <v>6</v>
      </c>
      <c r="Y5">
        <v>1</v>
      </c>
      <c r="AB5" s="5" t="s">
        <v>548</v>
      </c>
    </row>
    <row r="6" spans="1:30" x14ac:dyDescent="0.2">
      <c r="A6" t="s">
        <v>539</v>
      </c>
      <c r="B6" s="12">
        <v>350000</v>
      </c>
      <c r="C6">
        <v>7</v>
      </c>
      <c r="D6">
        <v>7</v>
      </c>
      <c r="E6">
        <v>8</v>
      </c>
      <c r="F6">
        <v>7</v>
      </c>
      <c r="G6">
        <v>7</v>
      </c>
      <c r="H6" t="s">
        <v>544</v>
      </c>
      <c r="I6">
        <v>6</v>
      </c>
      <c r="J6">
        <v>8</v>
      </c>
      <c r="K6">
        <v>7</v>
      </c>
      <c r="L6">
        <v>8</v>
      </c>
      <c r="M6">
        <v>6</v>
      </c>
      <c r="N6">
        <v>7</v>
      </c>
      <c r="O6">
        <v>6</v>
      </c>
      <c r="P6">
        <v>6</v>
      </c>
      <c r="Q6">
        <v>8</v>
      </c>
      <c r="R6">
        <v>8</v>
      </c>
      <c r="S6">
        <v>8</v>
      </c>
      <c r="T6">
        <v>8</v>
      </c>
      <c r="U6">
        <v>7</v>
      </c>
      <c r="V6">
        <v>8</v>
      </c>
      <c r="W6">
        <v>6</v>
      </c>
      <c r="X6">
        <v>8</v>
      </c>
      <c r="Y6">
        <v>4</v>
      </c>
      <c r="AB6" s="5" t="s">
        <v>556</v>
      </c>
    </row>
    <row r="7" spans="1:30" x14ac:dyDescent="0.2">
      <c r="A7" t="s">
        <v>532</v>
      </c>
      <c r="B7" s="12">
        <v>325000</v>
      </c>
      <c r="C7">
        <v>6</v>
      </c>
      <c r="D7">
        <v>6</v>
      </c>
      <c r="E7">
        <v>8</v>
      </c>
      <c r="F7">
        <v>6</v>
      </c>
      <c r="G7">
        <v>7</v>
      </c>
      <c r="H7">
        <v>8</v>
      </c>
      <c r="I7">
        <v>8</v>
      </c>
      <c r="J7" t="s">
        <v>544</v>
      </c>
      <c r="K7">
        <v>7</v>
      </c>
      <c r="L7">
        <v>8</v>
      </c>
      <c r="M7">
        <v>8</v>
      </c>
      <c r="N7">
        <v>8</v>
      </c>
      <c r="O7">
        <v>6</v>
      </c>
      <c r="P7">
        <v>8</v>
      </c>
      <c r="Q7">
        <v>7</v>
      </c>
      <c r="R7">
        <v>6</v>
      </c>
      <c r="S7">
        <v>7</v>
      </c>
      <c r="T7">
        <v>8</v>
      </c>
      <c r="U7">
        <v>6</v>
      </c>
      <c r="V7">
        <v>7</v>
      </c>
      <c r="W7">
        <v>6</v>
      </c>
      <c r="X7">
        <v>8</v>
      </c>
      <c r="Y7">
        <v>4</v>
      </c>
      <c r="AB7" s="5" t="s">
        <v>549</v>
      </c>
    </row>
    <row r="8" spans="1:30" x14ac:dyDescent="0.2">
      <c r="A8" t="s">
        <v>514</v>
      </c>
      <c r="B8" s="12">
        <v>400000</v>
      </c>
      <c r="C8">
        <v>6</v>
      </c>
      <c r="D8">
        <v>7</v>
      </c>
      <c r="E8">
        <v>7</v>
      </c>
      <c r="F8">
        <v>8</v>
      </c>
      <c r="G8">
        <v>7</v>
      </c>
      <c r="H8">
        <v>8</v>
      </c>
      <c r="I8">
        <v>6</v>
      </c>
      <c r="J8">
        <v>6</v>
      </c>
      <c r="K8">
        <v>7</v>
      </c>
      <c r="L8">
        <v>8</v>
      </c>
      <c r="M8">
        <v>8</v>
      </c>
      <c r="N8">
        <v>7</v>
      </c>
      <c r="O8">
        <v>7</v>
      </c>
      <c r="P8">
        <v>6</v>
      </c>
      <c r="Q8" t="s">
        <v>544</v>
      </c>
      <c r="R8">
        <v>8</v>
      </c>
      <c r="S8">
        <v>7</v>
      </c>
      <c r="T8">
        <v>6</v>
      </c>
      <c r="U8">
        <v>6</v>
      </c>
      <c r="V8">
        <v>8</v>
      </c>
      <c r="W8">
        <v>7</v>
      </c>
      <c r="X8">
        <v>8</v>
      </c>
      <c r="Y8">
        <v>2</v>
      </c>
    </row>
    <row r="9" spans="1:30" x14ac:dyDescent="0.2">
      <c r="A9" t="s">
        <v>521</v>
      </c>
      <c r="B9" s="12">
        <v>275000</v>
      </c>
      <c r="C9">
        <v>6</v>
      </c>
      <c r="D9">
        <v>8</v>
      </c>
      <c r="E9">
        <v>7</v>
      </c>
      <c r="F9">
        <v>6</v>
      </c>
      <c r="G9">
        <v>7</v>
      </c>
      <c r="H9">
        <v>8</v>
      </c>
      <c r="I9">
        <v>8</v>
      </c>
      <c r="J9">
        <v>7</v>
      </c>
      <c r="K9">
        <v>7</v>
      </c>
      <c r="L9">
        <v>6</v>
      </c>
      <c r="M9">
        <v>7</v>
      </c>
      <c r="N9">
        <v>8</v>
      </c>
      <c r="O9">
        <v>7</v>
      </c>
      <c r="P9">
        <v>8</v>
      </c>
      <c r="Q9">
        <v>6</v>
      </c>
      <c r="R9" t="s">
        <v>544</v>
      </c>
      <c r="S9">
        <v>8</v>
      </c>
      <c r="T9" t="s">
        <v>544</v>
      </c>
      <c r="U9" t="s">
        <v>544</v>
      </c>
      <c r="V9">
        <v>8</v>
      </c>
      <c r="W9">
        <v>6</v>
      </c>
      <c r="X9">
        <v>8</v>
      </c>
      <c r="Y9">
        <v>2</v>
      </c>
      <c r="AB9" s="4" t="s">
        <v>557</v>
      </c>
    </row>
    <row r="10" spans="1:30" x14ac:dyDescent="0.2">
      <c r="A10" t="s">
        <v>513</v>
      </c>
      <c r="B10" s="12">
        <v>350000</v>
      </c>
      <c r="C10">
        <v>6</v>
      </c>
      <c r="D10">
        <v>6</v>
      </c>
      <c r="E10">
        <v>8</v>
      </c>
      <c r="F10">
        <v>8</v>
      </c>
      <c r="G10">
        <v>7</v>
      </c>
      <c r="H10">
        <v>7</v>
      </c>
      <c r="I10">
        <v>7</v>
      </c>
      <c r="J10">
        <v>7</v>
      </c>
      <c r="K10">
        <v>8</v>
      </c>
      <c r="L10">
        <v>7</v>
      </c>
      <c r="M10">
        <v>7</v>
      </c>
      <c r="N10">
        <v>7</v>
      </c>
      <c r="O10">
        <v>7</v>
      </c>
      <c r="P10">
        <v>7</v>
      </c>
      <c r="Q10">
        <v>6</v>
      </c>
      <c r="R10">
        <v>8</v>
      </c>
      <c r="S10">
        <v>6</v>
      </c>
      <c r="T10">
        <v>8</v>
      </c>
      <c r="U10">
        <v>7</v>
      </c>
      <c r="V10">
        <v>8</v>
      </c>
      <c r="W10">
        <v>8</v>
      </c>
      <c r="X10">
        <v>6</v>
      </c>
      <c r="Y10">
        <v>3</v>
      </c>
      <c r="AB10" s="4" t="s">
        <v>561</v>
      </c>
    </row>
    <row r="11" spans="1:30" x14ac:dyDescent="0.2">
      <c r="A11" t="s">
        <v>536</v>
      </c>
      <c r="B11" s="12">
        <v>225000</v>
      </c>
      <c r="C11">
        <v>8</v>
      </c>
      <c r="D11">
        <v>7</v>
      </c>
      <c r="E11" t="s">
        <v>544</v>
      </c>
      <c r="F11">
        <v>7</v>
      </c>
      <c r="G11">
        <v>6</v>
      </c>
      <c r="H11">
        <v>7</v>
      </c>
      <c r="I11">
        <v>6</v>
      </c>
      <c r="J11">
        <v>8</v>
      </c>
      <c r="K11">
        <v>6</v>
      </c>
      <c r="L11">
        <v>8</v>
      </c>
      <c r="M11">
        <v>7</v>
      </c>
      <c r="N11">
        <v>8</v>
      </c>
      <c r="O11">
        <v>8</v>
      </c>
      <c r="P11">
        <v>8</v>
      </c>
      <c r="Q11">
        <v>6</v>
      </c>
      <c r="R11">
        <v>7</v>
      </c>
      <c r="S11">
        <v>7</v>
      </c>
      <c r="T11">
        <v>6</v>
      </c>
      <c r="U11">
        <v>8</v>
      </c>
      <c r="V11">
        <v>7</v>
      </c>
      <c r="W11">
        <v>7</v>
      </c>
      <c r="X11">
        <v>8</v>
      </c>
      <c r="Y11">
        <v>4</v>
      </c>
    </row>
    <row r="12" spans="1:30" x14ac:dyDescent="0.2">
      <c r="A12" t="s">
        <v>518</v>
      </c>
      <c r="B12" s="12">
        <v>325000</v>
      </c>
      <c r="C12">
        <v>6</v>
      </c>
      <c r="D12">
        <v>7</v>
      </c>
      <c r="E12">
        <v>6</v>
      </c>
      <c r="F12">
        <v>7</v>
      </c>
      <c r="G12">
        <v>7</v>
      </c>
      <c r="H12" t="s">
        <v>544</v>
      </c>
      <c r="I12">
        <v>6</v>
      </c>
      <c r="J12">
        <v>6</v>
      </c>
      <c r="K12" t="s">
        <v>544</v>
      </c>
      <c r="L12">
        <v>8</v>
      </c>
      <c r="M12">
        <v>8</v>
      </c>
      <c r="N12">
        <v>8</v>
      </c>
      <c r="O12">
        <v>7</v>
      </c>
      <c r="P12">
        <v>6</v>
      </c>
      <c r="Q12">
        <v>7</v>
      </c>
      <c r="R12">
        <v>6</v>
      </c>
      <c r="S12">
        <v>6</v>
      </c>
      <c r="T12">
        <v>7</v>
      </c>
      <c r="U12">
        <v>7</v>
      </c>
      <c r="V12" t="s">
        <v>544</v>
      </c>
      <c r="W12">
        <v>7</v>
      </c>
      <c r="X12">
        <v>6</v>
      </c>
      <c r="Y12">
        <v>2</v>
      </c>
    </row>
    <row r="13" spans="1:30" x14ac:dyDescent="0.2">
      <c r="A13" t="s">
        <v>533</v>
      </c>
      <c r="B13" s="12">
        <v>350000</v>
      </c>
      <c r="C13">
        <v>8</v>
      </c>
      <c r="D13">
        <v>7</v>
      </c>
      <c r="E13">
        <v>7</v>
      </c>
      <c r="F13" t="s">
        <v>544</v>
      </c>
      <c r="G13">
        <v>7</v>
      </c>
      <c r="H13">
        <v>6</v>
      </c>
      <c r="I13">
        <v>7</v>
      </c>
      <c r="J13">
        <v>7</v>
      </c>
      <c r="K13">
        <v>8</v>
      </c>
      <c r="L13">
        <v>6</v>
      </c>
      <c r="M13">
        <v>7</v>
      </c>
      <c r="N13">
        <v>7</v>
      </c>
      <c r="O13">
        <v>7</v>
      </c>
      <c r="P13">
        <v>6</v>
      </c>
      <c r="Q13">
        <v>8</v>
      </c>
      <c r="R13">
        <v>8</v>
      </c>
      <c r="S13">
        <v>7</v>
      </c>
      <c r="T13">
        <v>6</v>
      </c>
      <c r="U13">
        <v>6</v>
      </c>
      <c r="V13">
        <v>8</v>
      </c>
      <c r="W13">
        <v>7</v>
      </c>
      <c r="X13">
        <v>6</v>
      </c>
      <c r="Y13">
        <v>2</v>
      </c>
    </row>
    <row r="14" spans="1:30" x14ac:dyDescent="0.2">
      <c r="A14" t="s">
        <v>508</v>
      </c>
      <c r="B14" s="12">
        <v>300000</v>
      </c>
      <c r="C14">
        <v>7</v>
      </c>
      <c r="D14">
        <v>6</v>
      </c>
      <c r="E14">
        <v>8</v>
      </c>
      <c r="F14">
        <v>7</v>
      </c>
      <c r="G14">
        <v>6</v>
      </c>
      <c r="H14">
        <v>7</v>
      </c>
      <c r="I14">
        <v>7</v>
      </c>
      <c r="J14">
        <v>6</v>
      </c>
      <c r="K14">
        <v>7</v>
      </c>
      <c r="L14">
        <v>7</v>
      </c>
      <c r="M14">
        <v>8</v>
      </c>
      <c r="N14">
        <v>6</v>
      </c>
      <c r="O14">
        <v>7</v>
      </c>
      <c r="P14">
        <v>6</v>
      </c>
      <c r="Q14" t="s">
        <v>544</v>
      </c>
      <c r="R14">
        <v>8</v>
      </c>
      <c r="S14">
        <v>6</v>
      </c>
      <c r="T14">
        <v>6</v>
      </c>
      <c r="U14">
        <v>7</v>
      </c>
      <c r="V14">
        <v>7</v>
      </c>
      <c r="W14">
        <v>7</v>
      </c>
      <c r="X14">
        <v>7</v>
      </c>
      <c r="Y14">
        <v>2</v>
      </c>
    </row>
    <row r="15" spans="1:30" x14ac:dyDescent="0.2">
      <c r="A15" t="s">
        <v>524</v>
      </c>
      <c r="B15" s="12">
        <v>275000</v>
      </c>
      <c r="C15">
        <v>7</v>
      </c>
      <c r="D15">
        <v>8</v>
      </c>
      <c r="E15">
        <v>6</v>
      </c>
      <c r="F15">
        <v>7</v>
      </c>
      <c r="G15">
        <v>8</v>
      </c>
      <c r="H15">
        <v>8</v>
      </c>
      <c r="I15">
        <v>7</v>
      </c>
      <c r="J15">
        <v>7</v>
      </c>
      <c r="K15">
        <v>6</v>
      </c>
      <c r="L15">
        <v>6</v>
      </c>
      <c r="M15">
        <v>8</v>
      </c>
      <c r="N15">
        <v>6</v>
      </c>
      <c r="O15">
        <v>6</v>
      </c>
      <c r="P15">
        <v>7</v>
      </c>
      <c r="Q15">
        <v>8</v>
      </c>
      <c r="R15">
        <v>6</v>
      </c>
      <c r="S15">
        <v>7</v>
      </c>
      <c r="T15">
        <v>7</v>
      </c>
      <c r="U15">
        <v>8</v>
      </c>
      <c r="V15">
        <v>8</v>
      </c>
      <c r="W15">
        <v>6</v>
      </c>
      <c r="X15">
        <v>6</v>
      </c>
      <c r="Y15">
        <v>2</v>
      </c>
    </row>
    <row r="16" spans="1:30" x14ac:dyDescent="0.2">
      <c r="A16" t="s">
        <v>517</v>
      </c>
      <c r="B16" s="12">
        <v>375000</v>
      </c>
      <c r="C16">
        <v>7</v>
      </c>
      <c r="D16">
        <v>6</v>
      </c>
      <c r="E16">
        <v>7</v>
      </c>
      <c r="F16">
        <v>7</v>
      </c>
      <c r="G16">
        <v>6</v>
      </c>
      <c r="H16">
        <v>8</v>
      </c>
      <c r="I16">
        <v>8</v>
      </c>
      <c r="J16">
        <v>7</v>
      </c>
      <c r="K16">
        <v>8</v>
      </c>
      <c r="L16">
        <v>6</v>
      </c>
      <c r="M16">
        <v>8</v>
      </c>
      <c r="N16">
        <v>7</v>
      </c>
      <c r="O16" t="s">
        <v>544</v>
      </c>
      <c r="P16">
        <v>8</v>
      </c>
      <c r="Q16">
        <v>8</v>
      </c>
      <c r="R16">
        <v>7</v>
      </c>
      <c r="S16">
        <v>7</v>
      </c>
      <c r="T16">
        <v>8</v>
      </c>
      <c r="U16">
        <v>8</v>
      </c>
      <c r="V16">
        <v>8</v>
      </c>
      <c r="W16">
        <v>6</v>
      </c>
      <c r="X16">
        <v>7</v>
      </c>
      <c r="Y16">
        <v>2</v>
      </c>
    </row>
    <row r="17" spans="1:28" x14ac:dyDescent="0.2">
      <c r="A17" t="s">
        <v>526</v>
      </c>
      <c r="B17" s="12">
        <v>200000</v>
      </c>
      <c r="C17">
        <v>6</v>
      </c>
      <c r="D17">
        <v>8</v>
      </c>
      <c r="E17">
        <v>6</v>
      </c>
      <c r="F17">
        <v>6</v>
      </c>
      <c r="G17">
        <v>6</v>
      </c>
      <c r="H17">
        <v>7</v>
      </c>
      <c r="I17">
        <v>7</v>
      </c>
      <c r="J17">
        <v>7</v>
      </c>
      <c r="K17">
        <v>6</v>
      </c>
      <c r="L17">
        <v>8</v>
      </c>
      <c r="M17">
        <v>8</v>
      </c>
      <c r="N17">
        <v>8</v>
      </c>
      <c r="O17">
        <v>7</v>
      </c>
      <c r="P17">
        <v>7</v>
      </c>
      <c r="Q17">
        <v>6</v>
      </c>
      <c r="R17">
        <v>7</v>
      </c>
      <c r="S17">
        <v>8</v>
      </c>
      <c r="T17">
        <v>8</v>
      </c>
      <c r="U17">
        <v>8</v>
      </c>
      <c r="V17">
        <v>7</v>
      </c>
      <c r="W17">
        <v>8</v>
      </c>
      <c r="X17">
        <v>7</v>
      </c>
      <c r="Y17">
        <v>3</v>
      </c>
    </row>
    <row r="18" spans="1:28" x14ac:dyDescent="0.2">
      <c r="A18" t="s">
        <v>540</v>
      </c>
      <c r="B18" s="12">
        <v>300000</v>
      </c>
      <c r="C18">
        <v>7</v>
      </c>
      <c r="D18">
        <v>6</v>
      </c>
      <c r="E18">
        <v>6</v>
      </c>
      <c r="F18">
        <v>7</v>
      </c>
      <c r="G18">
        <v>8</v>
      </c>
      <c r="H18">
        <v>7</v>
      </c>
      <c r="I18">
        <v>6</v>
      </c>
      <c r="J18">
        <v>6</v>
      </c>
      <c r="K18">
        <v>8</v>
      </c>
      <c r="L18">
        <v>7</v>
      </c>
      <c r="M18">
        <v>6</v>
      </c>
      <c r="N18" t="s">
        <v>544</v>
      </c>
      <c r="O18">
        <v>6</v>
      </c>
      <c r="P18">
        <v>7</v>
      </c>
      <c r="Q18">
        <v>7</v>
      </c>
      <c r="R18">
        <v>6</v>
      </c>
      <c r="S18">
        <v>8</v>
      </c>
      <c r="T18" t="s">
        <v>544</v>
      </c>
      <c r="U18" t="s">
        <v>544</v>
      </c>
      <c r="V18">
        <v>8</v>
      </c>
      <c r="W18">
        <v>8</v>
      </c>
      <c r="X18">
        <v>7</v>
      </c>
      <c r="Y18">
        <v>5</v>
      </c>
      <c r="AB18" s="5" t="s">
        <v>550</v>
      </c>
    </row>
    <row r="19" spans="1:28" x14ac:dyDescent="0.2">
      <c r="A19" t="s">
        <v>515</v>
      </c>
      <c r="B19" s="12">
        <v>225000</v>
      </c>
      <c r="C19">
        <v>7</v>
      </c>
      <c r="D19" t="s">
        <v>544</v>
      </c>
      <c r="E19">
        <v>6</v>
      </c>
      <c r="F19">
        <v>7</v>
      </c>
      <c r="G19">
        <v>7</v>
      </c>
      <c r="H19">
        <v>6</v>
      </c>
      <c r="I19">
        <v>7</v>
      </c>
      <c r="J19">
        <v>8</v>
      </c>
      <c r="K19">
        <v>7</v>
      </c>
      <c r="L19">
        <v>6</v>
      </c>
      <c r="M19">
        <v>8</v>
      </c>
      <c r="N19">
        <v>6</v>
      </c>
      <c r="O19">
        <v>8</v>
      </c>
      <c r="P19">
        <v>6</v>
      </c>
      <c r="Q19">
        <v>6</v>
      </c>
      <c r="R19">
        <v>6</v>
      </c>
      <c r="S19">
        <v>6</v>
      </c>
      <c r="T19">
        <v>8</v>
      </c>
      <c r="U19">
        <v>7</v>
      </c>
      <c r="V19">
        <v>6</v>
      </c>
      <c r="W19">
        <v>8</v>
      </c>
      <c r="X19">
        <v>8</v>
      </c>
      <c r="Y19">
        <v>2</v>
      </c>
      <c r="AB19" s="5" t="s">
        <v>551</v>
      </c>
    </row>
    <row r="20" spans="1:28" x14ac:dyDescent="0.2">
      <c r="A20" t="s">
        <v>538</v>
      </c>
      <c r="B20" s="12">
        <v>350000</v>
      </c>
      <c r="C20">
        <v>7</v>
      </c>
      <c r="D20">
        <v>6</v>
      </c>
      <c r="E20">
        <v>7</v>
      </c>
      <c r="F20">
        <v>6</v>
      </c>
      <c r="G20">
        <v>7</v>
      </c>
      <c r="H20">
        <v>8</v>
      </c>
      <c r="I20">
        <v>6</v>
      </c>
      <c r="J20" t="s">
        <v>544</v>
      </c>
      <c r="K20">
        <v>6</v>
      </c>
      <c r="L20">
        <v>8</v>
      </c>
      <c r="M20">
        <v>8</v>
      </c>
      <c r="N20">
        <v>8</v>
      </c>
      <c r="O20">
        <v>6</v>
      </c>
      <c r="P20">
        <v>8</v>
      </c>
      <c r="Q20">
        <v>6</v>
      </c>
      <c r="R20">
        <v>7</v>
      </c>
      <c r="S20">
        <v>8</v>
      </c>
      <c r="T20">
        <v>8</v>
      </c>
      <c r="U20">
        <v>6</v>
      </c>
      <c r="V20">
        <v>6</v>
      </c>
      <c r="W20">
        <v>8</v>
      </c>
      <c r="X20">
        <v>8</v>
      </c>
      <c r="Y20">
        <v>2</v>
      </c>
      <c r="AB20" s="5" t="s">
        <v>552</v>
      </c>
    </row>
    <row r="21" spans="1:28" x14ac:dyDescent="0.2">
      <c r="A21" t="s">
        <v>530</v>
      </c>
      <c r="B21" s="12">
        <v>225000</v>
      </c>
      <c r="C21">
        <v>7</v>
      </c>
      <c r="D21">
        <v>7</v>
      </c>
      <c r="E21">
        <v>8</v>
      </c>
      <c r="F21">
        <v>6</v>
      </c>
      <c r="G21">
        <v>6</v>
      </c>
      <c r="H21">
        <v>7</v>
      </c>
      <c r="I21" t="s">
        <v>544</v>
      </c>
      <c r="J21">
        <v>6</v>
      </c>
      <c r="K21">
        <v>8</v>
      </c>
      <c r="L21">
        <v>7</v>
      </c>
      <c r="M21">
        <v>6</v>
      </c>
      <c r="N21">
        <v>6</v>
      </c>
      <c r="O21">
        <v>7</v>
      </c>
      <c r="P21">
        <v>7</v>
      </c>
      <c r="Q21">
        <v>6</v>
      </c>
      <c r="R21">
        <v>6</v>
      </c>
      <c r="S21">
        <v>7</v>
      </c>
      <c r="T21">
        <v>6</v>
      </c>
      <c r="U21">
        <v>8</v>
      </c>
      <c r="V21">
        <v>6</v>
      </c>
      <c r="W21">
        <v>7</v>
      </c>
      <c r="X21">
        <v>7</v>
      </c>
      <c r="Y21">
        <v>5</v>
      </c>
      <c r="AB21" s="5" t="s">
        <v>553</v>
      </c>
    </row>
    <row r="22" spans="1:28" x14ac:dyDescent="0.2">
      <c r="A22" t="s">
        <v>519</v>
      </c>
      <c r="B22" s="12">
        <v>325000</v>
      </c>
      <c r="C22">
        <v>8</v>
      </c>
      <c r="D22" t="s">
        <v>544</v>
      </c>
      <c r="E22">
        <v>6</v>
      </c>
      <c r="F22">
        <v>8</v>
      </c>
      <c r="G22">
        <v>8</v>
      </c>
      <c r="H22">
        <v>6</v>
      </c>
      <c r="I22">
        <v>8</v>
      </c>
      <c r="J22">
        <v>8</v>
      </c>
      <c r="K22">
        <v>6</v>
      </c>
      <c r="L22" t="s">
        <v>544</v>
      </c>
      <c r="M22">
        <v>6</v>
      </c>
      <c r="N22" t="s">
        <v>544</v>
      </c>
      <c r="O22">
        <v>6</v>
      </c>
      <c r="P22">
        <v>6</v>
      </c>
      <c r="Q22">
        <v>8</v>
      </c>
      <c r="R22">
        <v>8</v>
      </c>
      <c r="S22">
        <v>7</v>
      </c>
      <c r="T22">
        <v>7</v>
      </c>
      <c r="U22">
        <v>6</v>
      </c>
      <c r="V22">
        <v>8</v>
      </c>
      <c r="W22">
        <v>8</v>
      </c>
      <c r="X22">
        <v>8</v>
      </c>
      <c r="Y22">
        <v>3</v>
      </c>
      <c r="AB22" s="5" t="s">
        <v>554</v>
      </c>
    </row>
    <row r="23" spans="1:28" x14ac:dyDescent="0.2">
      <c r="A23" t="s">
        <v>534</v>
      </c>
      <c r="B23" s="12">
        <v>375000</v>
      </c>
      <c r="C23">
        <v>6</v>
      </c>
      <c r="D23">
        <v>8</v>
      </c>
      <c r="E23">
        <v>8</v>
      </c>
      <c r="F23">
        <v>7</v>
      </c>
      <c r="G23">
        <v>6</v>
      </c>
      <c r="H23">
        <v>6</v>
      </c>
      <c r="I23">
        <v>7</v>
      </c>
      <c r="J23">
        <v>7</v>
      </c>
      <c r="K23">
        <v>6</v>
      </c>
      <c r="L23">
        <v>8</v>
      </c>
      <c r="M23">
        <v>6</v>
      </c>
      <c r="N23">
        <v>6</v>
      </c>
      <c r="O23">
        <v>6</v>
      </c>
      <c r="P23">
        <v>8</v>
      </c>
      <c r="Q23">
        <v>8</v>
      </c>
      <c r="R23" t="s">
        <v>544</v>
      </c>
      <c r="S23">
        <v>8</v>
      </c>
      <c r="T23">
        <v>6</v>
      </c>
      <c r="U23">
        <v>7</v>
      </c>
      <c r="V23">
        <v>8</v>
      </c>
      <c r="W23">
        <v>7</v>
      </c>
      <c r="X23">
        <v>7</v>
      </c>
      <c r="Y23">
        <v>3</v>
      </c>
      <c r="AB23" s="5" t="s">
        <v>555</v>
      </c>
    </row>
    <row r="24" spans="1:28" x14ac:dyDescent="0.2">
      <c r="A24" t="s">
        <v>520</v>
      </c>
      <c r="B24" s="12">
        <v>225000</v>
      </c>
      <c r="C24">
        <v>6</v>
      </c>
      <c r="D24">
        <v>8</v>
      </c>
      <c r="E24">
        <v>6</v>
      </c>
      <c r="F24">
        <v>6</v>
      </c>
      <c r="G24">
        <v>8</v>
      </c>
      <c r="H24">
        <v>6</v>
      </c>
      <c r="I24">
        <v>8</v>
      </c>
      <c r="J24">
        <v>6</v>
      </c>
      <c r="K24">
        <v>6</v>
      </c>
      <c r="L24">
        <v>6</v>
      </c>
      <c r="M24">
        <v>6</v>
      </c>
      <c r="N24">
        <v>8</v>
      </c>
      <c r="O24">
        <v>8</v>
      </c>
      <c r="P24" t="s">
        <v>544</v>
      </c>
      <c r="Q24">
        <v>7</v>
      </c>
      <c r="R24">
        <v>7</v>
      </c>
      <c r="S24">
        <v>7</v>
      </c>
      <c r="T24">
        <v>6</v>
      </c>
      <c r="U24">
        <v>8</v>
      </c>
      <c r="V24">
        <v>8</v>
      </c>
      <c r="W24">
        <v>7</v>
      </c>
      <c r="X24">
        <v>7</v>
      </c>
      <c r="Y24">
        <v>2</v>
      </c>
    </row>
    <row r="25" spans="1:28" x14ac:dyDescent="0.2">
      <c r="A25" t="s">
        <v>516</v>
      </c>
      <c r="B25" s="12">
        <v>400000</v>
      </c>
      <c r="C25">
        <v>8</v>
      </c>
      <c r="D25">
        <v>6</v>
      </c>
      <c r="E25" t="s">
        <v>544</v>
      </c>
      <c r="F25">
        <v>8</v>
      </c>
      <c r="G25">
        <v>6</v>
      </c>
      <c r="H25" t="s">
        <v>544</v>
      </c>
      <c r="I25">
        <v>8</v>
      </c>
      <c r="J25">
        <v>7</v>
      </c>
      <c r="K25">
        <v>6</v>
      </c>
      <c r="L25">
        <v>6</v>
      </c>
      <c r="M25">
        <v>8</v>
      </c>
      <c r="N25">
        <v>8</v>
      </c>
      <c r="O25">
        <v>6</v>
      </c>
      <c r="P25">
        <v>8</v>
      </c>
      <c r="Q25">
        <v>7</v>
      </c>
      <c r="R25">
        <v>7</v>
      </c>
      <c r="S25">
        <v>8</v>
      </c>
      <c r="T25">
        <v>6</v>
      </c>
      <c r="U25">
        <v>7</v>
      </c>
      <c r="V25">
        <v>6</v>
      </c>
      <c r="W25">
        <v>8</v>
      </c>
      <c r="X25">
        <v>7</v>
      </c>
      <c r="Y25">
        <v>2</v>
      </c>
    </row>
    <row r="26" spans="1:28" x14ac:dyDescent="0.2">
      <c r="A26" t="s">
        <v>541</v>
      </c>
      <c r="B26" s="12">
        <v>400000</v>
      </c>
      <c r="C26">
        <v>6</v>
      </c>
      <c r="D26">
        <v>7</v>
      </c>
      <c r="E26">
        <v>8</v>
      </c>
      <c r="F26">
        <v>6</v>
      </c>
      <c r="G26">
        <v>6</v>
      </c>
      <c r="H26">
        <v>8</v>
      </c>
      <c r="I26">
        <v>7</v>
      </c>
      <c r="J26">
        <v>8</v>
      </c>
      <c r="K26">
        <v>7</v>
      </c>
      <c r="L26" t="s">
        <v>544</v>
      </c>
      <c r="M26">
        <v>6</v>
      </c>
      <c r="N26" t="s">
        <v>544</v>
      </c>
      <c r="O26">
        <v>8</v>
      </c>
      <c r="P26">
        <v>8</v>
      </c>
      <c r="Q26">
        <v>7</v>
      </c>
      <c r="R26">
        <v>8</v>
      </c>
      <c r="S26">
        <v>8</v>
      </c>
      <c r="T26">
        <v>8</v>
      </c>
      <c r="U26">
        <v>8</v>
      </c>
      <c r="V26">
        <v>7</v>
      </c>
      <c r="W26" t="s">
        <v>544</v>
      </c>
      <c r="X26">
        <v>7</v>
      </c>
      <c r="Y26">
        <v>3</v>
      </c>
    </row>
    <row r="27" spans="1:28" x14ac:dyDescent="0.2">
      <c r="A27" t="s">
        <v>523</v>
      </c>
      <c r="B27" s="12">
        <v>300000</v>
      </c>
      <c r="C27">
        <v>8</v>
      </c>
      <c r="D27">
        <v>8</v>
      </c>
      <c r="E27">
        <v>7</v>
      </c>
      <c r="F27">
        <v>6</v>
      </c>
      <c r="G27">
        <v>7</v>
      </c>
      <c r="H27">
        <v>8</v>
      </c>
      <c r="I27">
        <v>6</v>
      </c>
      <c r="J27">
        <v>7</v>
      </c>
      <c r="K27">
        <v>7</v>
      </c>
      <c r="L27">
        <v>6</v>
      </c>
      <c r="M27">
        <v>6</v>
      </c>
      <c r="N27">
        <v>7</v>
      </c>
      <c r="O27">
        <v>6</v>
      </c>
      <c r="P27">
        <v>7</v>
      </c>
      <c r="Q27">
        <v>8</v>
      </c>
      <c r="R27">
        <v>6</v>
      </c>
      <c r="S27">
        <v>8</v>
      </c>
      <c r="T27">
        <v>8</v>
      </c>
      <c r="U27">
        <v>7</v>
      </c>
      <c r="V27">
        <v>6</v>
      </c>
      <c r="W27">
        <v>8</v>
      </c>
      <c r="X27">
        <v>6</v>
      </c>
      <c r="Y27">
        <v>2</v>
      </c>
    </row>
    <row r="28" spans="1:28" x14ac:dyDescent="0.2">
      <c r="A28" t="s">
        <v>527</v>
      </c>
      <c r="B28" s="12">
        <v>275000</v>
      </c>
      <c r="C28">
        <v>7</v>
      </c>
      <c r="D28">
        <v>7</v>
      </c>
      <c r="E28">
        <v>8</v>
      </c>
      <c r="F28">
        <v>7</v>
      </c>
      <c r="G28">
        <v>8</v>
      </c>
      <c r="H28">
        <v>8</v>
      </c>
      <c r="I28">
        <v>8</v>
      </c>
      <c r="J28">
        <v>7</v>
      </c>
      <c r="K28">
        <v>6</v>
      </c>
      <c r="L28">
        <v>6</v>
      </c>
      <c r="M28">
        <v>6</v>
      </c>
      <c r="N28">
        <v>8</v>
      </c>
      <c r="O28" t="s">
        <v>544</v>
      </c>
      <c r="P28">
        <v>7</v>
      </c>
      <c r="Q28">
        <v>7</v>
      </c>
      <c r="R28">
        <v>8</v>
      </c>
      <c r="S28">
        <v>6</v>
      </c>
      <c r="T28">
        <v>8</v>
      </c>
      <c r="U28">
        <v>6</v>
      </c>
      <c r="V28">
        <v>8</v>
      </c>
      <c r="W28">
        <v>7</v>
      </c>
      <c r="X28">
        <v>7</v>
      </c>
      <c r="Y28">
        <v>1</v>
      </c>
    </row>
    <row r="29" spans="1:28" x14ac:dyDescent="0.2">
      <c r="A29" t="s">
        <v>510</v>
      </c>
      <c r="B29" s="12">
        <v>325000</v>
      </c>
      <c r="C29">
        <v>6</v>
      </c>
      <c r="D29">
        <v>6</v>
      </c>
      <c r="E29">
        <v>7</v>
      </c>
      <c r="F29">
        <v>7</v>
      </c>
      <c r="G29">
        <v>6</v>
      </c>
      <c r="H29">
        <v>8</v>
      </c>
      <c r="I29">
        <v>8</v>
      </c>
      <c r="J29">
        <v>6</v>
      </c>
      <c r="K29">
        <v>8</v>
      </c>
      <c r="L29">
        <v>6</v>
      </c>
      <c r="M29">
        <v>6</v>
      </c>
      <c r="N29">
        <v>6</v>
      </c>
      <c r="O29">
        <v>7</v>
      </c>
      <c r="P29">
        <v>6</v>
      </c>
      <c r="Q29">
        <v>8</v>
      </c>
      <c r="R29">
        <v>7</v>
      </c>
      <c r="S29">
        <v>6</v>
      </c>
      <c r="T29">
        <v>8</v>
      </c>
      <c r="U29">
        <v>7</v>
      </c>
      <c r="V29" t="s">
        <v>544</v>
      </c>
      <c r="W29">
        <v>8</v>
      </c>
      <c r="X29">
        <v>8</v>
      </c>
      <c r="Y29">
        <v>3</v>
      </c>
    </row>
    <row r="30" spans="1:28" x14ac:dyDescent="0.2">
      <c r="A30" t="s">
        <v>522</v>
      </c>
      <c r="B30" s="12">
        <v>350000</v>
      </c>
      <c r="C30">
        <v>7</v>
      </c>
      <c r="D30">
        <v>8</v>
      </c>
      <c r="E30">
        <v>6</v>
      </c>
      <c r="F30">
        <v>7</v>
      </c>
      <c r="G30">
        <v>7</v>
      </c>
      <c r="H30">
        <v>6</v>
      </c>
      <c r="I30">
        <v>8</v>
      </c>
      <c r="J30">
        <v>8</v>
      </c>
      <c r="K30">
        <v>8</v>
      </c>
      <c r="L30">
        <v>7</v>
      </c>
      <c r="M30">
        <v>6</v>
      </c>
      <c r="N30">
        <v>6</v>
      </c>
      <c r="O30">
        <v>7</v>
      </c>
      <c r="P30">
        <v>7</v>
      </c>
      <c r="Q30">
        <v>7</v>
      </c>
      <c r="R30">
        <v>6</v>
      </c>
      <c r="S30">
        <v>7</v>
      </c>
      <c r="T30">
        <v>6</v>
      </c>
      <c r="U30">
        <v>6</v>
      </c>
      <c r="V30">
        <v>8</v>
      </c>
      <c r="W30">
        <v>7</v>
      </c>
      <c r="X30">
        <v>7</v>
      </c>
      <c r="Y30">
        <v>3</v>
      </c>
    </row>
    <row r="31" spans="1:28" x14ac:dyDescent="0.2">
      <c r="A31" t="s">
        <v>531</v>
      </c>
      <c r="B31" s="12">
        <v>300000</v>
      </c>
      <c r="C31" t="s">
        <v>544</v>
      </c>
      <c r="D31">
        <v>8</v>
      </c>
      <c r="E31">
        <v>7</v>
      </c>
      <c r="F31">
        <v>7</v>
      </c>
      <c r="G31">
        <v>7</v>
      </c>
      <c r="H31">
        <v>7</v>
      </c>
      <c r="I31">
        <v>6</v>
      </c>
      <c r="J31">
        <v>7</v>
      </c>
      <c r="K31">
        <v>7</v>
      </c>
      <c r="L31">
        <v>6</v>
      </c>
      <c r="M31">
        <v>8</v>
      </c>
      <c r="N31">
        <v>8</v>
      </c>
      <c r="O31">
        <v>7</v>
      </c>
      <c r="P31">
        <v>6</v>
      </c>
      <c r="Q31">
        <v>8</v>
      </c>
      <c r="R31">
        <v>8</v>
      </c>
      <c r="S31">
        <v>8</v>
      </c>
      <c r="T31">
        <v>8</v>
      </c>
      <c r="U31">
        <v>6</v>
      </c>
      <c r="V31">
        <v>6</v>
      </c>
      <c r="W31">
        <v>7</v>
      </c>
      <c r="X31">
        <v>8</v>
      </c>
      <c r="Y31">
        <v>1</v>
      </c>
    </row>
    <row r="32" spans="1:28" x14ac:dyDescent="0.2">
      <c r="A32" t="s">
        <v>529</v>
      </c>
      <c r="B32" s="12">
        <v>300000</v>
      </c>
      <c r="C32">
        <v>6</v>
      </c>
      <c r="D32">
        <v>8</v>
      </c>
      <c r="E32">
        <v>7</v>
      </c>
      <c r="F32">
        <v>7</v>
      </c>
      <c r="G32">
        <v>7</v>
      </c>
      <c r="H32" t="s">
        <v>544</v>
      </c>
      <c r="I32" t="s">
        <v>544</v>
      </c>
      <c r="J32">
        <v>6</v>
      </c>
      <c r="K32">
        <v>8</v>
      </c>
      <c r="L32">
        <v>7</v>
      </c>
      <c r="M32">
        <v>6</v>
      </c>
      <c r="N32">
        <v>8</v>
      </c>
      <c r="O32">
        <v>6</v>
      </c>
      <c r="P32">
        <v>8</v>
      </c>
      <c r="Q32">
        <v>7</v>
      </c>
      <c r="R32">
        <v>8</v>
      </c>
      <c r="S32" t="s">
        <v>544</v>
      </c>
      <c r="T32">
        <v>7</v>
      </c>
      <c r="U32">
        <v>7</v>
      </c>
      <c r="V32">
        <v>8</v>
      </c>
      <c r="W32">
        <v>8</v>
      </c>
      <c r="X32">
        <v>6</v>
      </c>
      <c r="Y32">
        <v>3</v>
      </c>
    </row>
    <row r="33" spans="1:25" x14ac:dyDescent="0.2">
      <c r="A33" t="s">
        <v>535</v>
      </c>
      <c r="B33" s="12">
        <v>225000</v>
      </c>
      <c r="C33">
        <v>8</v>
      </c>
      <c r="D33">
        <v>6</v>
      </c>
      <c r="E33">
        <v>8</v>
      </c>
      <c r="F33">
        <v>8</v>
      </c>
      <c r="G33">
        <v>7</v>
      </c>
      <c r="H33" t="s">
        <v>544</v>
      </c>
      <c r="I33">
        <v>6</v>
      </c>
      <c r="J33">
        <v>7</v>
      </c>
      <c r="K33">
        <v>7</v>
      </c>
      <c r="L33">
        <v>7</v>
      </c>
      <c r="M33">
        <v>8</v>
      </c>
      <c r="N33">
        <v>7</v>
      </c>
      <c r="O33">
        <v>8</v>
      </c>
      <c r="P33">
        <v>6</v>
      </c>
      <c r="Q33">
        <v>6</v>
      </c>
      <c r="R33">
        <v>7</v>
      </c>
      <c r="S33">
        <v>6</v>
      </c>
      <c r="T33">
        <v>6</v>
      </c>
      <c r="U33">
        <v>7</v>
      </c>
      <c r="V33">
        <v>7</v>
      </c>
      <c r="W33">
        <v>8</v>
      </c>
      <c r="X33">
        <v>7</v>
      </c>
      <c r="Y33">
        <v>4</v>
      </c>
    </row>
    <row r="34" spans="1:25" x14ac:dyDescent="0.2">
      <c r="A34" t="s">
        <v>537</v>
      </c>
      <c r="B34" s="12">
        <v>325000</v>
      </c>
      <c r="C34">
        <v>7</v>
      </c>
      <c r="D34">
        <v>6</v>
      </c>
      <c r="E34">
        <v>7</v>
      </c>
      <c r="F34">
        <v>6</v>
      </c>
      <c r="G34">
        <v>6</v>
      </c>
      <c r="H34">
        <v>8</v>
      </c>
      <c r="I34">
        <v>7</v>
      </c>
      <c r="J34">
        <v>8</v>
      </c>
      <c r="K34">
        <v>7</v>
      </c>
      <c r="L34">
        <v>7</v>
      </c>
      <c r="M34">
        <v>7</v>
      </c>
      <c r="N34">
        <v>8</v>
      </c>
      <c r="O34">
        <v>6</v>
      </c>
      <c r="P34">
        <v>7</v>
      </c>
      <c r="Q34">
        <v>6</v>
      </c>
      <c r="R34">
        <v>8</v>
      </c>
      <c r="S34">
        <v>8</v>
      </c>
      <c r="T34">
        <v>6</v>
      </c>
      <c r="U34">
        <v>7</v>
      </c>
      <c r="V34">
        <v>8</v>
      </c>
      <c r="W34">
        <v>7</v>
      </c>
      <c r="X34" t="s">
        <v>544</v>
      </c>
      <c r="Y34">
        <v>2</v>
      </c>
    </row>
    <row r="35" spans="1:25" x14ac:dyDescent="0.2">
      <c r="A35" t="s">
        <v>512</v>
      </c>
      <c r="B35" s="12">
        <v>300000</v>
      </c>
      <c r="C35">
        <v>7</v>
      </c>
      <c r="D35">
        <v>8</v>
      </c>
      <c r="E35">
        <v>7</v>
      </c>
      <c r="F35">
        <v>7</v>
      </c>
      <c r="G35">
        <v>6</v>
      </c>
      <c r="H35">
        <v>7</v>
      </c>
      <c r="I35">
        <v>6</v>
      </c>
      <c r="J35" t="s">
        <v>544</v>
      </c>
      <c r="K35">
        <v>8</v>
      </c>
      <c r="L35">
        <v>6</v>
      </c>
      <c r="M35">
        <v>6</v>
      </c>
      <c r="N35">
        <v>7</v>
      </c>
      <c r="O35">
        <v>7</v>
      </c>
      <c r="P35">
        <v>6</v>
      </c>
      <c r="Q35">
        <v>8</v>
      </c>
      <c r="R35">
        <v>6</v>
      </c>
      <c r="S35">
        <v>8</v>
      </c>
      <c r="T35">
        <v>6</v>
      </c>
      <c r="U35">
        <v>8</v>
      </c>
      <c r="V35">
        <v>6</v>
      </c>
      <c r="W35">
        <v>7</v>
      </c>
      <c r="X35">
        <v>6</v>
      </c>
      <c r="Y35">
        <v>2</v>
      </c>
    </row>
  </sheetData>
  <sortState ref="AC2:AD35">
    <sortCondition ref="AC12"/>
  </sortState>
  <phoneticPr fontId="4" type="noConversion"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AFD1-8DE1-4DBB-9CDA-39A1A9893B66}">
  <dimension ref="A1:G190"/>
  <sheetViews>
    <sheetView workbookViewId="0">
      <selection activeCell="J17" sqref="J17"/>
    </sheetView>
  </sheetViews>
  <sheetFormatPr defaultRowHeight="12" x14ac:dyDescent="0.2"/>
  <cols>
    <col min="1" max="3" width="11.83203125" style="18" customWidth="1"/>
    <col min="4" max="4" width="11.83203125" style="2" customWidth="1"/>
  </cols>
  <sheetData>
    <row r="1" spans="1:7" ht="27" customHeight="1" x14ac:dyDescent="0.2">
      <c r="A1" s="17" t="s">
        <v>562</v>
      </c>
      <c r="B1" s="17" t="s">
        <v>563</v>
      </c>
      <c r="C1" s="17" t="s">
        <v>564</v>
      </c>
      <c r="D1" s="17" t="s">
        <v>565</v>
      </c>
    </row>
    <row r="2" spans="1:7" x14ac:dyDescent="0.2">
      <c r="A2" s="19" t="str">
        <f ca="1">YEAR(TODAY())-1&amp;"-"&amp;TEXT(84,"0000")</f>
        <v>2020-0084</v>
      </c>
      <c r="B2">
        <v>20</v>
      </c>
      <c r="C2" s="12">
        <v>250000</v>
      </c>
      <c r="D2" s="12">
        <f>B2*C2</f>
        <v>5000000</v>
      </c>
    </row>
    <row r="3" spans="1:7" x14ac:dyDescent="0.2">
      <c r="A3" s="19" t="str">
        <f ca="1">YEAR(TODAY())-1&amp;"-"&amp;TEXT(101,"0000")</f>
        <v>2020-0101</v>
      </c>
      <c r="B3">
        <v>10</v>
      </c>
      <c r="C3" s="12">
        <v>200000</v>
      </c>
      <c r="D3" s="12">
        <f t="shared" ref="D3:D66" si="0">B3*C3</f>
        <v>2000000</v>
      </c>
      <c r="G3" s="5" t="s">
        <v>567</v>
      </c>
    </row>
    <row r="4" spans="1:7" x14ac:dyDescent="0.2">
      <c r="A4" s="19" t="str">
        <f ca="1">YEAR(TODAY())-1&amp;"-"&amp;TEXT(12,"0000")</f>
        <v>2020-0012</v>
      </c>
      <c r="B4">
        <v>10</v>
      </c>
      <c r="C4" s="12">
        <v>300000</v>
      </c>
      <c r="D4" s="12">
        <f t="shared" si="0"/>
        <v>3000000</v>
      </c>
      <c r="G4" s="5" t="s">
        <v>568</v>
      </c>
    </row>
    <row r="5" spans="1:7" x14ac:dyDescent="0.2">
      <c r="A5" s="19" t="str">
        <f ca="1">YEAR(TODAY())-1&amp;"-"&amp;TEXT(93,"0000")</f>
        <v>2020-0093</v>
      </c>
      <c r="B5">
        <v>5</v>
      </c>
      <c r="C5" s="12">
        <v>350000</v>
      </c>
      <c r="D5" s="12">
        <f t="shared" si="0"/>
        <v>1750000</v>
      </c>
      <c r="G5" s="5" t="s">
        <v>569</v>
      </c>
    </row>
    <row r="6" spans="1:7" x14ac:dyDescent="0.2">
      <c r="A6" s="19" t="str">
        <f ca="1">YEAR(TODAY())-1&amp;"-"&amp;TEXT(141,"0000")</f>
        <v>2020-0141</v>
      </c>
      <c r="B6">
        <v>25</v>
      </c>
      <c r="C6" s="12">
        <v>100000</v>
      </c>
      <c r="D6" s="12">
        <f t="shared" si="0"/>
        <v>2500000</v>
      </c>
      <c r="G6" s="5" t="s">
        <v>570</v>
      </c>
    </row>
    <row r="7" spans="1:7" x14ac:dyDescent="0.2">
      <c r="A7" s="19" t="str">
        <f ca="1">YEAR(TODAY())-1&amp;"-"&amp;TEXT(1,"0000")</f>
        <v>2020-0001</v>
      </c>
      <c r="B7">
        <v>15</v>
      </c>
      <c r="C7" s="12">
        <v>100000</v>
      </c>
      <c r="D7" s="12">
        <f t="shared" si="0"/>
        <v>1500000</v>
      </c>
      <c r="G7" s="5" t="s">
        <v>571</v>
      </c>
    </row>
    <row r="8" spans="1:7" x14ac:dyDescent="0.2">
      <c r="A8" s="19" t="str">
        <f ca="1">YEAR(TODAY())-1&amp;"-"&amp;TEXT(38,"0000")</f>
        <v>2020-0038</v>
      </c>
      <c r="B8">
        <v>15</v>
      </c>
      <c r="C8" s="12">
        <v>150000</v>
      </c>
      <c r="D8" s="12">
        <f t="shared" si="0"/>
        <v>2250000</v>
      </c>
      <c r="G8" s="5"/>
    </row>
    <row r="9" spans="1:7" x14ac:dyDescent="0.2">
      <c r="A9" s="19" t="str">
        <f ca="1">YEAR(TODAY())-1&amp;"-"&amp;TEXT(30,"0000")</f>
        <v>2020-0030</v>
      </c>
      <c r="B9">
        <v>20</v>
      </c>
      <c r="C9" s="12">
        <v>150000</v>
      </c>
      <c r="D9" s="12">
        <f t="shared" si="0"/>
        <v>3000000</v>
      </c>
      <c r="G9" s="4" t="s">
        <v>572</v>
      </c>
    </row>
    <row r="10" spans="1:7" x14ac:dyDescent="0.2">
      <c r="A10" s="19" t="str">
        <f ca="1">YEAR(TODAY())-1&amp;"-"&amp;TEXT(122,"0000")</f>
        <v>2020-0122</v>
      </c>
      <c r="B10">
        <v>10</v>
      </c>
      <c r="C10" s="12">
        <v>400000</v>
      </c>
      <c r="D10" s="12">
        <f t="shared" si="0"/>
        <v>4000000</v>
      </c>
    </row>
    <row r="11" spans="1:7" x14ac:dyDescent="0.2">
      <c r="A11" s="19" t="str">
        <f ca="1">YEAR(TODAY())-1&amp;"-"&amp;TEXT(170,"0000")</f>
        <v>2020-0170</v>
      </c>
      <c r="B11">
        <v>10</v>
      </c>
      <c r="C11" s="12">
        <v>400000</v>
      </c>
      <c r="D11" s="12">
        <f t="shared" si="0"/>
        <v>4000000</v>
      </c>
      <c r="G11" s="13"/>
    </row>
    <row r="12" spans="1:7" x14ac:dyDescent="0.2">
      <c r="A12" s="19" t="str">
        <f ca="1">YEAR(TODAY())-1&amp;"-"&amp;TEXT(20,"0000")</f>
        <v>2020-0020</v>
      </c>
      <c r="B12">
        <v>25</v>
      </c>
      <c r="C12" s="12">
        <v>100000</v>
      </c>
      <c r="D12" s="12">
        <f t="shared" si="0"/>
        <v>2500000</v>
      </c>
    </row>
    <row r="13" spans="1:7" x14ac:dyDescent="0.2">
      <c r="A13" s="19" t="str">
        <f ca="1">YEAR(TODAY())-1&amp;"-"&amp;TEXT(11,"0000")</f>
        <v>2020-0011</v>
      </c>
      <c r="B13">
        <v>10</v>
      </c>
      <c r="C13" s="12">
        <v>100000</v>
      </c>
      <c r="D13" s="12">
        <f t="shared" si="0"/>
        <v>1000000</v>
      </c>
    </row>
    <row r="14" spans="1:7" x14ac:dyDescent="0.2">
      <c r="A14" s="19" t="str">
        <f ca="1">YEAR(TODAY())-1&amp;"-"&amp;TEXT(67,"0000")</f>
        <v>2020-0067</v>
      </c>
      <c r="B14">
        <v>15</v>
      </c>
      <c r="C14" s="12">
        <v>150000</v>
      </c>
      <c r="D14" s="12">
        <f t="shared" si="0"/>
        <v>2250000</v>
      </c>
    </row>
    <row r="15" spans="1:7" x14ac:dyDescent="0.2">
      <c r="A15" s="19" t="str">
        <f ca="1">YEAR(TODAY())-1&amp;"-"&amp;TEXT(158,"0000")</f>
        <v>2020-0158</v>
      </c>
      <c r="B15">
        <v>15</v>
      </c>
      <c r="C15" s="12">
        <v>200000</v>
      </c>
      <c r="D15" s="12">
        <f t="shared" si="0"/>
        <v>3000000</v>
      </c>
    </row>
    <row r="16" spans="1:7" x14ac:dyDescent="0.2">
      <c r="A16" s="19" t="str">
        <f ca="1">YEAR(TODAY())-1&amp;"-"&amp;TEXT(99,"0000")</f>
        <v>2020-0099</v>
      </c>
      <c r="B16">
        <v>20</v>
      </c>
      <c r="C16" s="12">
        <v>100000</v>
      </c>
      <c r="D16" s="12">
        <f t="shared" si="0"/>
        <v>2000000</v>
      </c>
    </row>
    <row r="17" spans="1:4" x14ac:dyDescent="0.2">
      <c r="A17" s="19" t="str">
        <f ca="1">YEAR(TODAY())-1&amp;"-"&amp;TEXT(52,"0000")</f>
        <v>2020-0052</v>
      </c>
      <c r="B17">
        <v>25</v>
      </c>
      <c r="C17" s="12">
        <v>100000</v>
      </c>
      <c r="D17" s="12">
        <f t="shared" si="0"/>
        <v>2500000</v>
      </c>
    </row>
    <row r="18" spans="1:4" x14ac:dyDescent="0.2">
      <c r="A18" s="19" t="str">
        <f ca="1">YEAR(TODAY())-1&amp;"-"&amp;TEXT(87,"0000")</f>
        <v>2020-0087</v>
      </c>
      <c r="B18">
        <v>5</v>
      </c>
      <c r="C18" s="12">
        <v>500000</v>
      </c>
      <c r="D18" s="12">
        <f t="shared" si="0"/>
        <v>2500000</v>
      </c>
    </row>
    <row r="19" spans="1:4" x14ac:dyDescent="0.2">
      <c r="A19" s="19" t="str">
        <f ca="1">YEAR(TODAY())-1&amp;"-"&amp;TEXT(171,"0000")</f>
        <v>2020-0171</v>
      </c>
      <c r="B19">
        <v>20</v>
      </c>
      <c r="C19" s="12">
        <v>100000</v>
      </c>
      <c r="D19" s="12">
        <f t="shared" si="0"/>
        <v>2000000</v>
      </c>
    </row>
    <row r="20" spans="1:4" x14ac:dyDescent="0.2">
      <c r="A20" s="19" t="str">
        <f ca="1">YEAR(TODAY())-1&amp;"-"&amp;TEXT(186,"0000")</f>
        <v>2020-0186</v>
      </c>
      <c r="B20">
        <v>15</v>
      </c>
      <c r="C20" s="12">
        <v>100000</v>
      </c>
      <c r="D20" s="12">
        <f t="shared" si="0"/>
        <v>1500000</v>
      </c>
    </row>
    <row r="21" spans="1:4" x14ac:dyDescent="0.2">
      <c r="A21" s="19" t="str">
        <f ca="1">YEAR(TODAY())-1&amp;"-"&amp;TEXT(173,"0000")</f>
        <v>2020-0173</v>
      </c>
      <c r="B21">
        <v>15</v>
      </c>
      <c r="C21" s="12">
        <v>100000</v>
      </c>
      <c r="D21" s="12">
        <f t="shared" si="0"/>
        <v>1500000</v>
      </c>
    </row>
    <row r="22" spans="1:4" x14ac:dyDescent="0.2">
      <c r="A22" s="19" t="str">
        <f ca="1">YEAR(TODAY())-1&amp;"-"&amp;TEXT(153,"0000")</f>
        <v>2020-0153</v>
      </c>
      <c r="B22">
        <v>25</v>
      </c>
      <c r="C22" s="12">
        <v>100000</v>
      </c>
      <c r="D22" s="12">
        <f t="shared" si="0"/>
        <v>2500000</v>
      </c>
    </row>
    <row r="23" spans="1:4" x14ac:dyDescent="0.2">
      <c r="A23" s="19" t="str">
        <f ca="1">YEAR(TODAY())-1&amp;"-"&amp;TEXT(74,"0000")</f>
        <v>2020-0074</v>
      </c>
      <c r="B23">
        <v>10</v>
      </c>
      <c r="C23" s="12">
        <v>200000</v>
      </c>
      <c r="D23" s="12">
        <f t="shared" si="0"/>
        <v>2000000</v>
      </c>
    </row>
    <row r="24" spans="1:4" x14ac:dyDescent="0.2">
      <c r="A24" s="19" t="str">
        <f ca="1">YEAR(TODAY())-1&amp;"-"&amp;TEXT(14,"0000")</f>
        <v>2020-0014</v>
      </c>
      <c r="B24">
        <v>10</v>
      </c>
      <c r="C24" s="12">
        <v>150000</v>
      </c>
      <c r="D24" s="12">
        <f t="shared" si="0"/>
        <v>1500000</v>
      </c>
    </row>
    <row r="25" spans="1:4" x14ac:dyDescent="0.2">
      <c r="A25" s="19" t="str">
        <f ca="1">YEAR(TODAY())-1&amp;"-"&amp;TEXT(82,"0000")</f>
        <v>2020-0082</v>
      </c>
      <c r="B25">
        <v>15</v>
      </c>
      <c r="C25" s="12">
        <v>300000</v>
      </c>
      <c r="D25" s="12">
        <f t="shared" si="0"/>
        <v>4500000</v>
      </c>
    </row>
    <row r="26" spans="1:4" x14ac:dyDescent="0.2">
      <c r="A26" s="19" t="str">
        <f ca="1">YEAR(TODAY())-1&amp;"-"&amp;TEXT(135,"0000")</f>
        <v>2020-0135</v>
      </c>
      <c r="B26">
        <v>20</v>
      </c>
      <c r="C26" s="12">
        <v>350000</v>
      </c>
      <c r="D26" s="12">
        <f t="shared" si="0"/>
        <v>7000000</v>
      </c>
    </row>
    <row r="27" spans="1:4" x14ac:dyDescent="0.2">
      <c r="A27" s="19" t="str">
        <f ca="1">YEAR(TODAY())-1&amp;"-"&amp;TEXT(104,"0000")</f>
        <v>2020-0104</v>
      </c>
      <c r="B27">
        <v>25</v>
      </c>
      <c r="C27" s="12">
        <v>400000</v>
      </c>
      <c r="D27" s="12">
        <f t="shared" si="0"/>
        <v>10000000</v>
      </c>
    </row>
    <row r="28" spans="1:4" x14ac:dyDescent="0.2">
      <c r="A28" s="19" t="str">
        <f ca="1">YEAR(TODAY())-1&amp;"-"&amp;TEXT(54,"0000")</f>
        <v>2020-0054</v>
      </c>
      <c r="B28">
        <v>15</v>
      </c>
      <c r="C28" s="12">
        <v>250000</v>
      </c>
      <c r="D28" s="12">
        <f t="shared" si="0"/>
        <v>3750000</v>
      </c>
    </row>
    <row r="29" spans="1:4" x14ac:dyDescent="0.2">
      <c r="A29" s="19" t="str">
        <f ca="1">YEAR(TODAY())-1&amp;"-"&amp;TEXT(5,"0000")</f>
        <v>2020-0005</v>
      </c>
      <c r="B29">
        <v>5</v>
      </c>
      <c r="C29" s="12">
        <v>350000</v>
      </c>
      <c r="D29" s="12">
        <f t="shared" si="0"/>
        <v>1750000</v>
      </c>
    </row>
    <row r="30" spans="1:4" x14ac:dyDescent="0.2">
      <c r="A30" s="19" t="str">
        <f ca="1">YEAR(TODAY())-1&amp;"-"&amp;TEXT(130,"0000")</f>
        <v>2020-0130</v>
      </c>
      <c r="B30">
        <v>15</v>
      </c>
      <c r="C30" s="12">
        <v>400000</v>
      </c>
      <c r="D30" s="12">
        <f t="shared" si="0"/>
        <v>6000000</v>
      </c>
    </row>
    <row r="31" spans="1:4" x14ac:dyDescent="0.2">
      <c r="A31" s="19" t="str">
        <f ca="1">YEAR(TODAY())-1&amp;"-"&amp;TEXT(19,"0000")</f>
        <v>2020-0019</v>
      </c>
      <c r="B31">
        <v>10</v>
      </c>
      <c r="C31" s="12">
        <v>450000</v>
      </c>
      <c r="D31" s="12">
        <f t="shared" si="0"/>
        <v>4500000</v>
      </c>
    </row>
    <row r="32" spans="1:4" x14ac:dyDescent="0.2">
      <c r="A32" s="19" t="str">
        <f ca="1">YEAR(TODAY())-1&amp;"-"&amp;TEXT(114,"0000")</f>
        <v>2020-0114</v>
      </c>
      <c r="B32" t="s">
        <v>566</v>
      </c>
      <c r="C32" s="12">
        <v>450000</v>
      </c>
      <c r="D32" s="12" t="e">
        <f t="shared" si="0"/>
        <v>#VALUE!</v>
      </c>
    </row>
    <row r="33" spans="1:4" x14ac:dyDescent="0.2">
      <c r="A33" s="19" t="str">
        <f ca="1">YEAR(TODAY())-1&amp;"-"&amp;TEXT(25,"0000")</f>
        <v>2020-0025</v>
      </c>
      <c r="B33">
        <v>10</v>
      </c>
      <c r="C33" s="12">
        <v>200000</v>
      </c>
      <c r="D33" s="12">
        <f t="shared" si="0"/>
        <v>2000000</v>
      </c>
    </row>
    <row r="34" spans="1:4" x14ac:dyDescent="0.2">
      <c r="A34" s="19" t="str">
        <f ca="1">YEAR(TODAY())-1&amp;"-"&amp;TEXT(181,"0000")</f>
        <v>2020-0181</v>
      </c>
      <c r="B34">
        <v>20</v>
      </c>
      <c r="C34" s="12">
        <v>50000</v>
      </c>
      <c r="D34" s="12">
        <f t="shared" si="0"/>
        <v>1000000</v>
      </c>
    </row>
    <row r="35" spans="1:4" x14ac:dyDescent="0.2">
      <c r="A35" s="19" t="str">
        <f ca="1">YEAR(TODAY())-1&amp;"-"&amp;TEXT(157,"0000")</f>
        <v>2020-0157</v>
      </c>
      <c r="B35">
        <v>15</v>
      </c>
      <c r="C35" s="12">
        <v>350000</v>
      </c>
      <c r="D35" s="12">
        <f t="shared" si="0"/>
        <v>5250000</v>
      </c>
    </row>
    <row r="36" spans="1:4" x14ac:dyDescent="0.2">
      <c r="A36" s="19" t="str">
        <f ca="1">YEAR(TODAY())-1&amp;"-"&amp;TEXT(79,"0000")</f>
        <v>2020-0079</v>
      </c>
      <c r="B36">
        <v>20</v>
      </c>
      <c r="C36" s="12">
        <v>200000</v>
      </c>
      <c r="D36" s="12">
        <f t="shared" si="0"/>
        <v>4000000</v>
      </c>
    </row>
    <row r="37" spans="1:4" x14ac:dyDescent="0.2">
      <c r="A37" s="19" t="str">
        <f ca="1">YEAR(TODAY())-1&amp;"-"&amp;TEXT(45,"0000")</f>
        <v>2020-0045</v>
      </c>
      <c r="B37">
        <v>15</v>
      </c>
      <c r="C37" s="12">
        <v>400000</v>
      </c>
      <c r="D37" s="12">
        <f t="shared" si="0"/>
        <v>6000000</v>
      </c>
    </row>
    <row r="38" spans="1:4" x14ac:dyDescent="0.2">
      <c r="A38" s="19" t="str">
        <f ca="1">YEAR(TODAY())-1&amp;"-"&amp;TEXT(48,"0000")</f>
        <v>2020-0048</v>
      </c>
      <c r="B38">
        <v>15</v>
      </c>
      <c r="C38" s="12">
        <v>450000</v>
      </c>
      <c r="D38" s="12">
        <f t="shared" si="0"/>
        <v>6750000</v>
      </c>
    </row>
    <row r="39" spans="1:4" x14ac:dyDescent="0.2">
      <c r="A39" s="19" t="str">
        <f ca="1">YEAR(TODAY())-1&amp;"-"&amp;TEXT(59,"0000")</f>
        <v>2020-0059</v>
      </c>
      <c r="B39">
        <v>5</v>
      </c>
      <c r="C39" s="12">
        <v>150000</v>
      </c>
      <c r="D39" s="12">
        <f t="shared" si="0"/>
        <v>750000</v>
      </c>
    </row>
    <row r="40" spans="1:4" x14ac:dyDescent="0.2">
      <c r="A40" s="19" t="str">
        <f ca="1">YEAR(TODAY())-1&amp;"-"&amp;TEXT(165,"0000")</f>
        <v>2020-0165</v>
      </c>
      <c r="B40">
        <v>20</v>
      </c>
      <c r="C40" s="12">
        <v>350000</v>
      </c>
      <c r="D40" s="12">
        <f t="shared" si="0"/>
        <v>7000000</v>
      </c>
    </row>
    <row r="41" spans="1:4" x14ac:dyDescent="0.2">
      <c r="A41" s="19" t="str">
        <f ca="1">YEAR(TODAY())-1&amp;"-"&amp;TEXT(90,"0000")</f>
        <v>2020-0090</v>
      </c>
      <c r="B41">
        <v>20</v>
      </c>
      <c r="C41" s="12">
        <v>150000</v>
      </c>
      <c r="D41" s="12">
        <f t="shared" si="0"/>
        <v>3000000</v>
      </c>
    </row>
    <row r="42" spans="1:4" x14ac:dyDescent="0.2">
      <c r="A42" s="19" t="str">
        <f ca="1">YEAR(TODAY())-1&amp;"-"&amp;TEXT(143,"0000")</f>
        <v>2020-0143</v>
      </c>
      <c r="B42">
        <v>20</v>
      </c>
      <c r="C42" s="12">
        <v>400000</v>
      </c>
      <c r="D42" s="12">
        <f t="shared" si="0"/>
        <v>8000000</v>
      </c>
    </row>
    <row r="43" spans="1:4" x14ac:dyDescent="0.2">
      <c r="A43" s="19" t="str">
        <f ca="1">YEAR(TODAY())-1&amp;"-"&amp;TEXT(142,"0000")</f>
        <v>2020-0142</v>
      </c>
      <c r="B43">
        <v>20</v>
      </c>
      <c r="C43" s="12">
        <v>500000</v>
      </c>
      <c r="D43" s="12">
        <f t="shared" si="0"/>
        <v>10000000</v>
      </c>
    </row>
    <row r="44" spans="1:4" x14ac:dyDescent="0.2">
      <c r="A44" s="19" t="str">
        <f ca="1">YEAR(TODAY())-1&amp;"-"&amp;TEXT(184,"0000")</f>
        <v>2020-0184</v>
      </c>
      <c r="B44">
        <v>10</v>
      </c>
      <c r="C44" s="12">
        <v>50000</v>
      </c>
      <c r="D44" s="12">
        <f t="shared" si="0"/>
        <v>500000</v>
      </c>
    </row>
    <row r="45" spans="1:4" x14ac:dyDescent="0.2">
      <c r="A45" s="19" t="str">
        <f ca="1">YEAR(TODAY())-1&amp;"-"&amp;TEXT(23,"0000")</f>
        <v>2020-0023</v>
      </c>
      <c r="B45">
        <v>10</v>
      </c>
      <c r="C45" s="12">
        <v>450000</v>
      </c>
      <c r="D45" s="12">
        <f t="shared" si="0"/>
        <v>4500000</v>
      </c>
    </row>
    <row r="46" spans="1:4" x14ac:dyDescent="0.2">
      <c r="A46" s="19" t="str">
        <f ca="1">YEAR(TODAY())-1&amp;"-"&amp;TEXT(58,"0000")</f>
        <v>2020-0058</v>
      </c>
      <c r="B46">
        <v>10</v>
      </c>
      <c r="C46" s="12">
        <v>200000</v>
      </c>
      <c r="D46" s="12">
        <f t="shared" si="0"/>
        <v>2000000</v>
      </c>
    </row>
    <row r="47" spans="1:4" x14ac:dyDescent="0.2">
      <c r="A47" s="19" t="str">
        <f ca="1">YEAR(TODAY())-1&amp;"-"&amp;TEXT(40,"0000")</f>
        <v>2020-0040</v>
      </c>
      <c r="B47">
        <v>5</v>
      </c>
      <c r="C47" s="12">
        <v>300000</v>
      </c>
      <c r="D47" s="12">
        <f t="shared" si="0"/>
        <v>1500000</v>
      </c>
    </row>
    <row r="48" spans="1:4" x14ac:dyDescent="0.2">
      <c r="A48" s="19" t="str">
        <f ca="1">YEAR(TODAY())-1&amp;"-"&amp;TEXT(129,"0000")</f>
        <v>2020-0129</v>
      </c>
      <c r="B48">
        <v>20</v>
      </c>
      <c r="C48" s="12">
        <v>500000</v>
      </c>
      <c r="D48" s="12">
        <f t="shared" si="0"/>
        <v>10000000</v>
      </c>
    </row>
    <row r="49" spans="1:4" x14ac:dyDescent="0.2">
      <c r="A49" s="19" t="str">
        <f ca="1">YEAR(TODAY())-1&amp;"-"&amp;TEXT(112,"0000")</f>
        <v>2020-0112</v>
      </c>
      <c r="B49">
        <v>20</v>
      </c>
      <c r="C49" s="12">
        <v>250000</v>
      </c>
      <c r="D49" s="12">
        <f t="shared" si="0"/>
        <v>5000000</v>
      </c>
    </row>
    <row r="50" spans="1:4" x14ac:dyDescent="0.2">
      <c r="A50" s="19" t="str">
        <f ca="1">YEAR(TODAY())-1&amp;"-"&amp;TEXT(83,"0000")</f>
        <v>2020-0083</v>
      </c>
      <c r="B50">
        <v>10</v>
      </c>
      <c r="C50" s="12">
        <v>350000</v>
      </c>
      <c r="D50" s="12">
        <f t="shared" si="0"/>
        <v>3500000</v>
      </c>
    </row>
    <row r="51" spans="1:4" x14ac:dyDescent="0.2">
      <c r="A51" s="19" t="str">
        <f ca="1">YEAR(TODAY())-1&amp;"-"&amp;TEXT(175,"0000")</f>
        <v>2020-0175</v>
      </c>
      <c r="B51">
        <v>20</v>
      </c>
      <c r="C51" s="12">
        <v>350000</v>
      </c>
      <c r="D51" s="12">
        <f t="shared" si="0"/>
        <v>7000000</v>
      </c>
    </row>
    <row r="52" spans="1:4" x14ac:dyDescent="0.2">
      <c r="A52" s="19" t="str">
        <f ca="1">YEAR(TODAY())-1&amp;"-"&amp;TEXT(162,"0000")</f>
        <v>2020-0162</v>
      </c>
      <c r="B52">
        <v>20</v>
      </c>
      <c r="C52" s="12">
        <v>250000</v>
      </c>
      <c r="D52" s="12">
        <f t="shared" si="0"/>
        <v>5000000</v>
      </c>
    </row>
    <row r="53" spans="1:4" x14ac:dyDescent="0.2">
      <c r="A53" s="19" t="str">
        <f ca="1">YEAR(TODAY())-1&amp;"-"&amp;TEXT(77,"0000")</f>
        <v>2020-0077</v>
      </c>
      <c r="B53">
        <v>10</v>
      </c>
      <c r="C53" s="12">
        <v>100000</v>
      </c>
      <c r="D53" s="12">
        <f t="shared" si="0"/>
        <v>1000000</v>
      </c>
    </row>
    <row r="54" spans="1:4" x14ac:dyDescent="0.2">
      <c r="A54" s="19" t="str">
        <f ca="1">YEAR(TODAY())-1&amp;"-"&amp;TEXT(103,"0000")</f>
        <v>2020-0103</v>
      </c>
      <c r="B54">
        <v>15</v>
      </c>
      <c r="C54" s="12">
        <v>250000</v>
      </c>
      <c r="D54" s="12">
        <f t="shared" si="0"/>
        <v>3750000</v>
      </c>
    </row>
    <row r="55" spans="1:4" x14ac:dyDescent="0.2">
      <c r="A55" s="19" t="str">
        <f ca="1">YEAR(TODAY())-1&amp;"-"&amp;TEXT(16,"0000")</f>
        <v>2020-0016</v>
      </c>
      <c r="B55">
        <v>20</v>
      </c>
      <c r="C55" s="12">
        <v>200000</v>
      </c>
      <c r="D55" s="12">
        <f t="shared" si="0"/>
        <v>4000000</v>
      </c>
    </row>
    <row r="56" spans="1:4" x14ac:dyDescent="0.2">
      <c r="A56" s="19" t="str">
        <f ca="1">YEAR(TODAY())-1&amp;"-"&amp;TEXT(10,"0000")</f>
        <v>2020-0010</v>
      </c>
      <c r="B56">
        <v>10</v>
      </c>
      <c r="C56" s="12">
        <v>150000</v>
      </c>
      <c r="D56" s="12">
        <f t="shared" si="0"/>
        <v>1500000</v>
      </c>
    </row>
    <row r="57" spans="1:4" x14ac:dyDescent="0.2">
      <c r="A57" s="19" t="str">
        <f ca="1">YEAR(TODAY())-1&amp;"-"&amp;TEXT(96,"0000")</f>
        <v>2020-0096</v>
      </c>
      <c r="B57">
        <v>25</v>
      </c>
      <c r="C57" s="12">
        <v>450000</v>
      </c>
      <c r="D57" s="12">
        <f t="shared" si="0"/>
        <v>11250000</v>
      </c>
    </row>
    <row r="58" spans="1:4" x14ac:dyDescent="0.2">
      <c r="A58" s="19" t="str">
        <f ca="1">YEAR(TODAY())-1&amp;"-"&amp;TEXT(68,"0000")</f>
        <v>2020-0068</v>
      </c>
      <c r="B58">
        <v>20</v>
      </c>
      <c r="C58" s="12">
        <v>100000</v>
      </c>
      <c r="D58" s="12">
        <f t="shared" si="0"/>
        <v>2000000</v>
      </c>
    </row>
    <row r="59" spans="1:4" x14ac:dyDescent="0.2">
      <c r="A59" s="19" t="str">
        <f ca="1">YEAR(TODAY())-1&amp;"-"&amp;TEXT(145,"0000")</f>
        <v>2020-0145</v>
      </c>
      <c r="B59">
        <v>10</v>
      </c>
      <c r="C59" s="12">
        <v>300000</v>
      </c>
      <c r="D59" s="12">
        <f t="shared" si="0"/>
        <v>3000000</v>
      </c>
    </row>
    <row r="60" spans="1:4" x14ac:dyDescent="0.2">
      <c r="A60" s="19" t="str">
        <f ca="1">YEAR(TODAY())-1&amp;"-"&amp;TEXT(27,"0000")</f>
        <v>2020-0027</v>
      </c>
      <c r="B60">
        <v>25</v>
      </c>
      <c r="C60" s="12">
        <v>100000</v>
      </c>
      <c r="D60" s="12">
        <f t="shared" si="0"/>
        <v>2500000</v>
      </c>
    </row>
    <row r="61" spans="1:4" x14ac:dyDescent="0.2">
      <c r="A61" s="19" t="str">
        <f ca="1">YEAR(TODAY())-1&amp;"-"&amp;TEXT(95,"0000")</f>
        <v>2020-0095</v>
      </c>
      <c r="B61">
        <v>10</v>
      </c>
      <c r="C61" s="12">
        <v>500000</v>
      </c>
      <c r="D61" s="12">
        <f t="shared" si="0"/>
        <v>5000000</v>
      </c>
    </row>
    <row r="62" spans="1:4" x14ac:dyDescent="0.2">
      <c r="A62" s="19" t="str">
        <f ca="1">YEAR(TODAY())-1&amp;"-"&amp;TEXT(113,"0000")</f>
        <v>2020-0113</v>
      </c>
      <c r="B62">
        <v>25</v>
      </c>
      <c r="C62" s="12">
        <v>200000</v>
      </c>
      <c r="D62" s="12">
        <f t="shared" si="0"/>
        <v>5000000</v>
      </c>
    </row>
    <row r="63" spans="1:4" x14ac:dyDescent="0.2">
      <c r="A63" s="19" t="str">
        <f ca="1">YEAR(TODAY())-1&amp;"-"&amp;TEXT(31,"0000")</f>
        <v>2020-0031</v>
      </c>
      <c r="B63">
        <v>20</v>
      </c>
      <c r="C63" s="12">
        <v>50000</v>
      </c>
      <c r="D63" s="12">
        <f t="shared" si="0"/>
        <v>1000000</v>
      </c>
    </row>
    <row r="64" spans="1:4" x14ac:dyDescent="0.2">
      <c r="A64" s="19" t="str">
        <f ca="1">YEAR(TODAY())-1&amp;"-"&amp;TEXT(60,"0000")</f>
        <v>2020-0060</v>
      </c>
      <c r="B64">
        <v>15</v>
      </c>
      <c r="C64" s="12">
        <v>400000</v>
      </c>
      <c r="D64" s="12">
        <f t="shared" si="0"/>
        <v>6000000</v>
      </c>
    </row>
    <row r="65" spans="1:4" x14ac:dyDescent="0.2">
      <c r="A65" s="19" t="str">
        <f ca="1">YEAR(TODAY())-1&amp;"-"&amp;TEXT(70,"0000")</f>
        <v>2020-0070</v>
      </c>
      <c r="B65">
        <v>20</v>
      </c>
      <c r="C65" s="12">
        <v>500000</v>
      </c>
      <c r="D65" s="12">
        <f t="shared" si="0"/>
        <v>10000000</v>
      </c>
    </row>
    <row r="66" spans="1:4" x14ac:dyDescent="0.2">
      <c r="A66" s="19" t="str">
        <f ca="1">YEAR(TODAY())-1&amp;"-"&amp;TEXT(110,"0000")</f>
        <v>2020-0110</v>
      </c>
      <c r="B66">
        <v>20</v>
      </c>
      <c r="C66" s="12">
        <v>200000</v>
      </c>
      <c r="D66" s="12">
        <f t="shared" si="0"/>
        <v>4000000</v>
      </c>
    </row>
    <row r="67" spans="1:4" x14ac:dyDescent="0.2">
      <c r="A67" s="19" t="str">
        <f ca="1">YEAR(TODAY())-1&amp;"-"&amp;TEXT(37,"0000")</f>
        <v>2020-0037</v>
      </c>
      <c r="B67">
        <v>20</v>
      </c>
      <c r="C67" s="12">
        <v>300000</v>
      </c>
      <c r="D67" s="12">
        <f t="shared" ref="D67:D130" si="1">B67*C67</f>
        <v>6000000</v>
      </c>
    </row>
    <row r="68" spans="1:4" x14ac:dyDescent="0.2">
      <c r="A68" s="19" t="str">
        <f ca="1">YEAR(TODAY())-1&amp;"-"&amp;TEXT(108,"0000")</f>
        <v>2020-0108</v>
      </c>
      <c r="B68">
        <v>5</v>
      </c>
      <c r="C68" s="12">
        <v>500000</v>
      </c>
      <c r="D68" s="12">
        <f t="shared" si="1"/>
        <v>2500000</v>
      </c>
    </row>
    <row r="69" spans="1:4" x14ac:dyDescent="0.2">
      <c r="A69" s="19" t="str">
        <f ca="1">YEAR(TODAY())-1&amp;"-"&amp;TEXT(21,"0000")</f>
        <v>2020-0021</v>
      </c>
      <c r="B69">
        <v>25</v>
      </c>
      <c r="C69" s="12">
        <v>500000</v>
      </c>
      <c r="D69" s="12">
        <f t="shared" si="1"/>
        <v>12500000</v>
      </c>
    </row>
    <row r="70" spans="1:4" x14ac:dyDescent="0.2">
      <c r="A70" s="19" t="str">
        <f ca="1">YEAR(TODAY())-1&amp;"-"&amp;TEXT(69,"0000")</f>
        <v>2020-0069</v>
      </c>
      <c r="B70">
        <v>25</v>
      </c>
      <c r="C70" s="12">
        <v>300000</v>
      </c>
      <c r="D70" s="12">
        <f t="shared" si="1"/>
        <v>7500000</v>
      </c>
    </row>
    <row r="71" spans="1:4" x14ac:dyDescent="0.2">
      <c r="A71" s="19" t="str">
        <f ca="1">YEAR(TODAY())-1&amp;"-"&amp;TEXT(15,"0000")</f>
        <v>2020-0015</v>
      </c>
      <c r="B71">
        <v>10</v>
      </c>
      <c r="C71" s="12">
        <v>250000</v>
      </c>
      <c r="D71" s="12">
        <f t="shared" si="1"/>
        <v>2500000</v>
      </c>
    </row>
    <row r="72" spans="1:4" x14ac:dyDescent="0.2">
      <c r="A72" s="19" t="str">
        <f ca="1">YEAR(TODAY())-1&amp;"-"&amp;TEXT(149,"0000")</f>
        <v>2020-0149</v>
      </c>
      <c r="B72">
        <v>15</v>
      </c>
      <c r="C72" s="12">
        <v>350000</v>
      </c>
      <c r="D72" s="12">
        <f t="shared" si="1"/>
        <v>5250000</v>
      </c>
    </row>
    <row r="73" spans="1:4" x14ac:dyDescent="0.2">
      <c r="A73" s="19" t="str">
        <f ca="1">YEAR(TODAY())-1&amp;"-"&amp;TEXT(41,"0000")</f>
        <v>2020-0041</v>
      </c>
      <c r="B73">
        <v>20</v>
      </c>
      <c r="C73" s="12">
        <v>300000</v>
      </c>
      <c r="D73" s="12">
        <f t="shared" si="1"/>
        <v>6000000</v>
      </c>
    </row>
    <row r="74" spans="1:4" x14ac:dyDescent="0.2">
      <c r="A74" s="19" t="str">
        <f ca="1">YEAR(TODAY())-1&amp;"-"&amp;TEXT(102,"0000")</f>
        <v>2020-0102</v>
      </c>
      <c r="B74">
        <v>25</v>
      </c>
      <c r="C74" s="12">
        <v>400000</v>
      </c>
      <c r="D74" s="12">
        <f t="shared" si="1"/>
        <v>10000000</v>
      </c>
    </row>
    <row r="75" spans="1:4" x14ac:dyDescent="0.2">
      <c r="A75" s="19" t="str">
        <f ca="1">YEAR(TODAY())-1&amp;"-"&amp;TEXT(43,"0000")</f>
        <v>2020-0043</v>
      </c>
      <c r="B75">
        <v>25</v>
      </c>
      <c r="C75" s="12">
        <v>350000</v>
      </c>
      <c r="D75" s="12">
        <f t="shared" si="1"/>
        <v>8750000</v>
      </c>
    </row>
    <row r="76" spans="1:4" x14ac:dyDescent="0.2">
      <c r="A76" s="19" t="str">
        <f ca="1">YEAR(TODAY())-1&amp;"-"&amp;TEXT(33,"0000")</f>
        <v>2020-0033</v>
      </c>
      <c r="B76">
        <v>20</v>
      </c>
      <c r="C76" s="12">
        <v>400000</v>
      </c>
      <c r="D76" s="12">
        <f t="shared" si="1"/>
        <v>8000000</v>
      </c>
    </row>
    <row r="77" spans="1:4" x14ac:dyDescent="0.2">
      <c r="A77" s="19" t="str">
        <f ca="1">YEAR(TODAY())-1&amp;"-"&amp;TEXT(115,"0000")</f>
        <v>2020-0115</v>
      </c>
      <c r="B77">
        <v>15</v>
      </c>
      <c r="C77" s="12">
        <v>200000</v>
      </c>
      <c r="D77" s="12">
        <f t="shared" si="1"/>
        <v>3000000</v>
      </c>
    </row>
    <row r="78" spans="1:4" x14ac:dyDescent="0.2">
      <c r="A78" s="19" t="str">
        <f ca="1">YEAR(TODAY())-1&amp;"-"&amp;TEXT(24,"0000")</f>
        <v>2020-0024</v>
      </c>
      <c r="B78">
        <v>5</v>
      </c>
      <c r="C78" s="12">
        <v>200000</v>
      </c>
      <c r="D78" s="12">
        <f t="shared" si="1"/>
        <v>1000000</v>
      </c>
    </row>
    <row r="79" spans="1:4" x14ac:dyDescent="0.2">
      <c r="A79" s="19" t="str">
        <f ca="1">YEAR(TODAY())-1&amp;"-"&amp;TEXT(180,"0000")</f>
        <v>2020-0180</v>
      </c>
      <c r="B79">
        <v>20</v>
      </c>
      <c r="C79" s="12">
        <v>300000</v>
      </c>
      <c r="D79" s="12">
        <f t="shared" si="1"/>
        <v>6000000</v>
      </c>
    </row>
    <row r="80" spans="1:4" x14ac:dyDescent="0.2">
      <c r="A80" s="19" t="str">
        <f ca="1">YEAR(TODAY())-1&amp;"-"&amp;TEXT(55,"0000")</f>
        <v>2020-0055</v>
      </c>
      <c r="B80">
        <v>15</v>
      </c>
      <c r="C80" s="12">
        <v>450000</v>
      </c>
      <c r="D80" s="12">
        <f t="shared" si="1"/>
        <v>6750000</v>
      </c>
    </row>
    <row r="81" spans="1:4" x14ac:dyDescent="0.2">
      <c r="A81" s="19" t="str">
        <f ca="1">YEAR(TODAY())-1&amp;"-"&amp;TEXT(155,"0000")</f>
        <v>2020-0155</v>
      </c>
      <c r="B81">
        <v>20</v>
      </c>
      <c r="C81" s="12">
        <v>300000</v>
      </c>
      <c r="D81" s="12">
        <f t="shared" si="1"/>
        <v>6000000</v>
      </c>
    </row>
    <row r="82" spans="1:4" x14ac:dyDescent="0.2">
      <c r="A82" s="19" t="str">
        <f ca="1">YEAR(TODAY())-1&amp;"-"&amp;TEXT(61,"0000")</f>
        <v>2020-0061</v>
      </c>
      <c r="B82">
        <v>20</v>
      </c>
      <c r="C82" s="12">
        <v>400000</v>
      </c>
      <c r="D82" s="12">
        <f t="shared" si="1"/>
        <v>8000000</v>
      </c>
    </row>
    <row r="83" spans="1:4" x14ac:dyDescent="0.2">
      <c r="A83" s="19" t="str">
        <f ca="1">YEAR(TODAY())-1&amp;"-"&amp;TEXT(81,"0000")</f>
        <v>2020-0081</v>
      </c>
      <c r="B83">
        <v>20</v>
      </c>
      <c r="C83" s="12">
        <v>50000</v>
      </c>
      <c r="D83" s="12">
        <f t="shared" si="1"/>
        <v>1000000</v>
      </c>
    </row>
    <row r="84" spans="1:4" x14ac:dyDescent="0.2">
      <c r="A84" s="19" t="str">
        <f ca="1">YEAR(TODAY())-1&amp;"-"&amp;TEXT(166,"0000")</f>
        <v>2020-0166</v>
      </c>
      <c r="B84">
        <v>25</v>
      </c>
      <c r="C84" s="12">
        <v>50000</v>
      </c>
      <c r="D84" s="12">
        <f t="shared" si="1"/>
        <v>1250000</v>
      </c>
    </row>
    <row r="85" spans="1:4" x14ac:dyDescent="0.2">
      <c r="A85" s="19" t="str">
        <f ca="1">YEAR(TODAY())-1&amp;"-"&amp;TEXT(50,"0000")</f>
        <v>2020-0050</v>
      </c>
      <c r="B85">
        <v>10</v>
      </c>
      <c r="C85" s="12">
        <v>400000</v>
      </c>
      <c r="D85" s="12">
        <f t="shared" si="1"/>
        <v>4000000</v>
      </c>
    </row>
    <row r="86" spans="1:4" x14ac:dyDescent="0.2">
      <c r="A86" s="19" t="str">
        <f ca="1">YEAR(TODAY())-1&amp;"-"&amp;TEXT(177,"0000")</f>
        <v>2020-0177</v>
      </c>
      <c r="B86">
        <v>15</v>
      </c>
      <c r="C86" s="12">
        <v>200000</v>
      </c>
      <c r="D86" s="12">
        <f t="shared" si="1"/>
        <v>3000000</v>
      </c>
    </row>
    <row r="87" spans="1:4" x14ac:dyDescent="0.2">
      <c r="A87" s="19" t="str">
        <f ca="1">YEAR(TODAY())-1&amp;"-"&amp;TEXT(187,"0000")</f>
        <v>2020-0187</v>
      </c>
      <c r="B87">
        <v>5</v>
      </c>
      <c r="C87" s="12">
        <v>50000</v>
      </c>
      <c r="D87" s="12">
        <f t="shared" si="1"/>
        <v>250000</v>
      </c>
    </row>
    <row r="88" spans="1:4" x14ac:dyDescent="0.2">
      <c r="A88" s="19" t="str">
        <f ca="1">YEAR(TODAY())-1&amp;"-"&amp;TEXT(111,"0000")</f>
        <v>2020-0111</v>
      </c>
      <c r="B88">
        <v>25</v>
      </c>
      <c r="C88" s="12">
        <v>300000</v>
      </c>
      <c r="D88" s="12">
        <f t="shared" si="1"/>
        <v>7500000</v>
      </c>
    </row>
    <row r="89" spans="1:4" x14ac:dyDescent="0.2">
      <c r="A89" s="19" t="str">
        <f ca="1">YEAR(TODAY())-1&amp;"-"&amp;TEXT(7,"0000")</f>
        <v>2020-0007</v>
      </c>
      <c r="B89">
        <v>10</v>
      </c>
      <c r="C89" s="12">
        <v>450000</v>
      </c>
      <c r="D89" s="12">
        <f t="shared" si="1"/>
        <v>4500000</v>
      </c>
    </row>
    <row r="90" spans="1:4" x14ac:dyDescent="0.2">
      <c r="A90" s="19" t="str">
        <f ca="1">YEAR(TODAY())-1&amp;"-"&amp;TEXT(57,"0000")</f>
        <v>2020-0057</v>
      </c>
      <c r="B90">
        <v>20</v>
      </c>
      <c r="C90" s="12">
        <v>300000</v>
      </c>
      <c r="D90" s="12">
        <f t="shared" si="1"/>
        <v>6000000</v>
      </c>
    </row>
    <row r="91" spans="1:4" x14ac:dyDescent="0.2">
      <c r="A91" s="19" t="str">
        <f ca="1">YEAR(TODAY())-1&amp;"-"&amp;TEXT(80,"0000")</f>
        <v>2020-0080</v>
      </c>
      <c r="B91">
        <v>5</v>
      </c>
      <c r="C91" s="12">
        <v>400000</v>
      </c>
      <c r="D91" s="12">
        <f t="shared" si="1"/>
        <v>2000000</v>
      </c>
    </row>
    <row r="92" spans="1:4" x14ac:dyDescent="0.2">
      <c r="A92" s="19" t="str">
        <f ca="1">YEAR(TODAY())-1&amp;"-"&amp;TEXT(49,"0000")</f>
        <v>2020-0049</v>
      </c>
      <c r="B92">
        <v>15</v>
      </c>
      <c r="C92" s="12">
        <v>350000</v>
      </c>
      <c r="D92" s="12">
        <f t="shared" si="1"/>
        <v>5250000</v>
      </c>
    </row>
    <row r="93" spans="1:4" x14ac:dyDescent="0.2">
      <c r="A93" s="19" t="str">
        <f ca="1">YEAR(TODAY())-1&amp;"-"&amp;TEXT(66,"0000")</f>
        <v>2020-0066</v>
      </c>
      <c r="B93">
        <v>15</v>
      </c>
      <c r="C93" s="12">
        <v>350000</v>
      </c>
      <c r="D93" s="12">
        <f t="shared" si="1"/>
        <v>5250000</v>
      </c>
    </row>
    <row r="94" spans="1:4" x14ac:dyDescent="0.2">
      <c r="A94" s="19" t="str">
        <f ca="1">YEAR(TODAY())-1&amp;"-"&amp;TEXT(123,"0000")</f>
        <v>2020-0123</v>
      </c>
      <c r="B94">
        <v>10</v>
      </c>
      <c r="C94" s="12">
        <v>300000</v>
      </c>
      <c r="D94" s="12">
        <f t="shared" si="1"/>
        <v>3000000</v>
      </c>
    </row>
    <row r="95" spans="1:4" x14ac:dyDescent="0.2">
      <c r="A95" s="19" t="str">
        <f ca="1">YEAR(TODAY())-1&amp;"-"&amp;TEXT(150,"0000")</f>
        <v>2020-0150</v>
      </c>
      <c r="B95">
        <v>20</v>
      </c>
      <c r="C95" s="12">
        <v>400000</v>
      </c>
      <c r="D95" s="12">
        <f t="shared" si="1"/>
        <v>8000000</v>
      </c>
    </row>
    <row r="96" spans="1:4" x14ac:dyDescent="0.2">
      <c r="A96" s="19" t="str">
        <f ca="1">YEAR(TODAY())-1&amp;"-"&amp;TEXT(182,"0000")</f>
        <v>2020-0182</v>
      </c>
      <c r="B96">
        <v>20</v>
      </c>
      <c r="C96" s="12">
        <v>100000</v>
      </c>
      <c r="D96" s="12">
        <f t="shared" si="1"/>
        <v>2000000</v>
      </c>
    </row>
    <row r="97" spans="1:4" x14ac:dyDescent="0.2">
      <c r="A97" s="19" t="str">
        <f ca="1">YEAR(TODAY())-1&amp;"-"&amp;TEXT(35,"0000")</f>
        <v>2020-0035</v>
      </c>
      <c r="B97">
        <v>20</v>
      </c>
      <c r="C97" s="12">
        <v>400000</v>
      </c>
      <c r="D97" s="12">
        <f t="shared" si="1"/>
        <v>8000000</v>
      </c>
    </row>
    <row r="98" spans="1:4" x14ac:dyDescent="0.2">
      <c r="A98" s="19" t="str">
        <f ca="1">YEAR(TODAY())-1&amp;"-"&amp;TEXT(120,"0000")</f>
        <v>2020-0120</v>
      </c>
      <c r="B98">
        <v>15</v>
      </c>
      <c r="C98" s="12">
        <v>50000</v>
      </c>
      <c r="D98" s="12">
        <f t="shared" si="1"/>
        <v>750000</v>
      </c>
    </row>
    <row r="99" spans="1:4" x14ac:dyDescent="0.2">
      <c r="A99" s="19" t="str">
        <f ca="1">YEAR(TODAY())-1&amp;"-"&amp;TEXT(76,"0000")</f>
        <v>2020-0076</v>
      </c>
      <c r="B99">
        <v>25</v>
      </c>
      <c r="C99" s="12">
        <v>450000</v>
      </c>
      <c r="D99" s="12">
        <f t="shared" si="1"/>
        <v>11250000</v>
      </c>
    </row>
    <row r="100" spans="1:4" x14ac:dyDescent="0.2">
      <c r="A100" s="19" t="str">
        <f ca="1">YEAR(TODAY())-1&amp;"-"&amp;TEXT(161,"0000")</f>
        <v>2020-0161</v>
      </c>
      <c r="B100" t="s">
        <v>566</v>
      </c>
      <c r="C100" s="12">
        <v>300000</v>
      </c>
      <c r="D100" s="12" t="e">
        <f t="shared" si="1"/>
        <v>#VALUE!</v>
      </c>
    </row>
    <row r="101" spans="1:4" x14ac:dyDescent="0.2">
      <c r="A101" s="19" t="str">
        <f ca="1">YEAR(TODAY())-1&amp;"-"&amp;TEXT(118,"0000")</f>
        <v>2020-0118</v>
      </c>
      <c r="B101" t="s">
        <v>566</v>
      </c>
      <c r="C101" s="12">
        <v>150000</v>
      </c>
      <c r="D101" s="12" t="e">
        <f t="shared" si="1"/>
        <v>#VALUE!</v>
      </c>
    </row>
    <row r="102" spans="1:4" x14ac:dyDescent="0.2">
      <c r="A102" s="19" t="str">
        <f ca="1">YEAR(TODAY())-1&amp;"-"&amp;TEXT(154,"0000")</f>
        <v>2020-0154</v>
      </c>
      <c r="B102">
        <v>10</v>
      </c>
      <c r="C102" s="12">
        <v>450000</v>
      </c>
      <c r="D102" s="12">
        <f t="shared" si="1"/>
        <v>4500000</v>
      </c>
    </row>
    <row r="103" spans="1:4" x14ac:dyDescent="0.2">
      <c r="A103" s="19" t="str">
        <f ca="1">YEAR(TODAY())-1&amp;"-"&amp;TEXT(125,"0000")</f>
        <v>2020-0125</v>
      </c>
      <c r="B103">
        <v>5</v>
      </c>
      <c r="C103" s="12">
        <v>250000</v>
      </c>
      <c r="D103" s="12">
        <f t="shared" si="1"/>
        <v>1250000</v>
      </c>
    </row>
    <row r="104" spans="1:4" x14ac:dyDescent="0.2">
      <c r="A104" s="19" t="str">
        <f ca="1">YEAR(TODAY())-1&amp;"-"&amp;TEXT(105,"0000")</f>
        <v>2020-0105</v>
      </c>
      <c r="B104">
        <v>25</v>
      </c>
      <c r="C104" s="12">
        <v>500000</v>
      </c>
      <c r="D104" s="12">
        <f t="shared" si="1"/>
        <v>12500000</v>
      </c>
    </row>
    <row r="105" spans="1:4" x14ac:dyDescent="0.2">
      <c r="A105" s="19" t="str">
        <f ca="1">YEAR(TODAY())-1&amp;"-"&amp;TEXT(97,"0000")</f>
        <v>2020-0097</v>
      </c>
      <c r="B105">
        <v>5</v>
      </c>
      <c r="C105" s="12">
        <v>450000</v>
      </c>
      <c r="D105" s="12">
        <f t="shared" si="1"/>
        <v>2250000</v>
      </c>
    </row>
    <row r="106" spans="1:4" x14ac:dyDescent="0.2">
      <c r="A106" s="19" t="str">
        <f ca="1">YEAR(TODAY())-1&amp;"-"&amp;TEXT(94,"0000")</f>
        <v>2020-0094</v>
      </c>
      <c r="B106">
        <v>20</v>
      </c>
      <c r="C106" s="12">
        <v>250000</v>
      </c>
      <c r="D106" s="12">
        <f t="shared" si="1"/>
        <v>5000000</v>
      </c>
    </row>
    <row r="107" spans="1:4" x14ac:dyDescent="0.2">
      <c r="A107" s="19" t="str">
        <f ca="1">YEAR(TODAY())-1&amp;"-"&amp;TEXT(18,"0000")</f>
        <v>2020-0018</v>
      </c>
      <c r="B107">
        <v>5</v>
      </c>
      <c r="C107" s="12">
        <v>200000</v>
      </c>
      <c r="D107" s="12">
        <f t="shared" si="1"/>
        <v>1000000</v>
      </c>
    </row>
    <row r="108" spans="1:4" x14ac:dyDescent="0.2">
      <c r="A108" s="19" t="str">
        <f ca="1">YEAR(TODAY())-1&amp;"-"&amp;TEXT(132,"0000")</f>
        <v>2020-0132</v>
      </c>
      <c r="B108" t="s">
        <v>566</v>
      </c>
      <c r="C108" s="12">
        <v>200000</v>
      </c>
      <c r="D108" s="12" t="e">
        <f t="shared" si="1"/>
        <v>#VALUE!</v>
      </c>
    </row>
    <row r="109" spans="1:4" x14ac:dyDescent="0.2">
      <c r="A109" s="19" t="str">
        <f ca="1">YEAR(TODAY())-1&amp;"-"&amp;TEXT(107,"0000")</f>
        <v>2020-0107</v>
      </c>
      <c r="B109">
        <v>10</v>
      </c>
      <c r="C109" s="12">
        <v>500000</v>
      </c>
      <c r="D109" s="12">
        <f t="shared" si="1"/>
        <v>5000000</v>
      </c>
    </row>
    <row r="110" spans="1:4" x14ac:dyDescent="0.2">
      <c r="A110" s="19" t="str">
        <f ca="1">YEAR(TODAY())-1&amp;"-"&amp;TEXT(160,"0000")</f>
        <v>2020-0160</v>
      </c>
      <c r="B110">
        <v>10</v>
      </c>
      <c r="C110" s="12">
        <v>350000</v>
      </c>
      <c r="D110" s="12">
        <f t="shared" si="1"/>
        <v>3500000</v>
      </c>
    </row>
    <row r="111" spans="1:4" x14ac:dyDescent="0.2">
      <c r="A111" s="19" t="str">
        <f ca="1">YEAR(TODAY())-1&amp;"-"&amp;TEXT(133,"0000")</f>
        <v>2020-0133</v>
      </c>
      <c r="B111">
        <v>15</v>
      </c>
      <c r="C111" s="12">
        <v>250000</v>
      </c>
      <c r="D111" s="12">
        <f t="shared" si="1"/>
        <v>3750000</v>
      </c>
    </row>
    <row r="112" spans="1:4" x14ac:dyDescent="0.2">
      <c r="A112" s="19" t="str">
        <f ca="1">YEAR(TODAY())-1&amp;"-"&amp;TEXT(78,"0000")</f>
        <v>2020-0078</v>
      </c>
      <c r="B112">
        <v>20</v>
      </c>
      <c r="C112" s="12">
        <v>250000</v>
      </c>
      <c r="D112" s="12">
        <f t="shared" si="1"/>
        <v>5000000</v>
      </c>
    </row>
    <row r="113" spans="1:4" x14ac:dyDescent="0.2">
      <c r="A113" s="19" t="str">
        <f ca="1">YEAR(TODAY())-1&amp;"-"&amp;TEXT(47,"0000")</f>
        <v>2020-0047</v>
      </c>
      <c r="B113">
        <v>5</v>
      </c>
      <c r="C113" s="12">
        <v>450000</v>
      </c>
      <c r="D113" s="12">
        <f t="shared" si="1"/>
        <v>2250000</v>
      </c>
    </row>
    <row r="114" spans="1:4" x14ac:dyDescent="0.2">
      <c r="A114" s="19" t="str">
        <f ca="1">YEAR(TODAY())-1&amp;"-"&amp;TEXT(72,"0000")</f>
        <v>2020-0072</v>
      </c>
      <c r="B114">
        <v>20</v>
      </c>
      <c r="C114" s="12">
        <v>200000</v>
      </c>
      <c r="D114" s="12">
        <f t="shared" si="1"/>
        <v>4000000</v>
      </c>
    </row>
    <row r="115" spans="1:4" x14ac:dyDescent="0.2">
      <c r="A115" s="19" t="str">
        <f ca="1">YEAR(TODAY())-1&amp;"-"&amp;TEXT(140,"0000")</f>
        <v>2020-0140</v>
      </c>
      <c r="B115">
        <v>20</v>
      </c>
      <c r="C115" s="12">
        <v>150000</v>
      </c>
      <c r="D115" s="12">
        <f t="shared" si="1"/>
        <v>3000000</v>
      </c>
    </row>
    <row r="116" spans="1:4" x14ac:dyDescent="0.2">
      <c r="A116" s="19" t="str">
        <f ca="1">YEAR(TODAY())-1&amp;"-"&amp;TEXT(144,"0000")</f>
        <v>2020-0144</v>
      </c>
      <c r="B116">
        <v>20</v>
      </c>
      <c r="C116" s="12">
        <v>250000</v>
      </c>
      <c r="D116" s="12">
        <f t="shared" si="1"/>
        <v>5000000</v>
      </c>
    </row>
    <row r="117" spans="1:4" x14ac:dyDescent="0.2">
      <c r="A117" s="19" t="str">
        <f ca="1">YEAR(TODAY())-1&amp;"-"&amp;TEXT(176,"0000")</f>
        <v>2020-0176</v>
      </c>
      <c r="B117">
        <v>15</v>
      </c>
      <c r="C117" s="12">
        <v>250000</v>
      </c>
      <c r="D117" s="12">
        <f t="shared" si="1"/>
        <v>3750000</v>
      </c>
    </row>
    <row r="118" spans="1:4" x14ac:dyDescent="0.2">
      <c r="A118" s="19" t="str">
        <f ca="1">YEAR(TODAY())-1&amp;"-"&amp;TEXT(128,"0000")</f>
        <v>2020-0128</v>
      </c>
      <c r="B118">
        <v>20</v>
      </c>
      <c r="C118" s="12">
        <v>100000</v>
      </c>
      <c r="D118" s="12">
        <f t="shared" si="1"/>
        <v>2000000</v>
      </c>
    </row>
    <row r="119" spans="1:4" x14ac:dyDescent="0.2">
      <c r="A119" s="19" t="str">
        <f ca="1">YEAR(TODAY())-1&amp;"-"&amp;TEXT(156,"0000")</f>
        <v>2020-0156</v>
      </c>
      <c r="B119">
        <v>10</v>
      </c>
      <c r="C119" s="12">
        <v>100000</v>
      </c>
      <c r="D119" s="12">
        <f t="shared" si="1"/>
        <v>1000000</v>
      </c>
    </row>
    <row r="120" spans="1:4" x14ac:dyDescent="0.2">
      <c r="A120" s="19" t="str">
        <f ca="1">YEAR(TODAY())-1&amp;"-"&amp;TEXT(8,"0000")</f>
        <v>2020-0008</v>
      </c>
      <c r="B120">
        <v>10</v>
      </c>
      <c r="C120" s="12">
        <v>100000</v>
      </c>
      <c r="D120" s="12">
        <f t="shared" si="1"/>
        <v>1000000</v>
      </c>
    </row>
    <row r="121" spans="1:4" x14ac:dyDescent="0.2">
      <c r="A121" s="19" t="str">
        <f ca="1">YEAR(TODAY())-1&amp;"-"&amp;TEXT(151,"0000")</f>
        <v>2020-0151</v>
      </c>
      <c r="B121">
        <v>10</v>
      </c>
      <c r="C121" s="12">
        <v>400000</v>
      </c>
      <c r="D121" s="12">
        <f t="shared" si="1"/>
        <v>4000000</v>
      </c>
    </row>
    <row r="122" spans="1:4" x14ac:dyDescent="0.2">
      <c r="A122" s="19" t="str">
        <f ca="1">YEAR(TODAY())-1&amp;"-"&amp;TEXT(75,"0000")</f>
        <v>2020-0075</v>
      </c>
      <c r="B122">
        <v>20</v>
      </c>
      <c r="C122" s="12">
        <v>150000</v>
      </c>
      <c r="D122" s="12">
        <f t="shared" si="1"/>
        <v>3000000</v>
      </c>
    </row>
    <row r="123" spans="1:4" x14ac:dyDescent="0.2">
      <c r="A123" s="19" t="str">
        <f ca="1">YEAR(TODAY())-1&amp;"-"&amp;TEXT(51,"0000")</f>
        <v>2020-0051</v>
      </c>
      <c r="B123">
        <v>5</v>
      </c>
      <c r="C123" s="12">
        <v>350000</v>
      </c>
      <c r="D123" s="12">
        <f t="shared" si="1"/>
        <v>1750000</v>
      </c>
    </row>
    <row r="124" spans="1:4" x14ac:dyDescent="0.2">
      <c r="A124" s="19" t="str">
        <f ca="1">YEAR(TODAY())-1&amp;"-"&amp;TEXT(34,"0000")</f>
        <v>2020-0034</v>
      </c>
      <c r="B124">
        <v>15</v>
      </c>
      <c r="C124" s="12">
        <v>300000</v>
      </c>
      <c r="D124" s="12">
        <f t="shared" si="1"/>
        <v>4500000</v>
      </c>
    </row>
    <row r="125" spans="1:4" x14ac:dyDescent="0.2">
      <c r="A125" s="19" t="str">
        <f ca="1">YEAR(TODAY())-1&amp;"-"&amp;TEXT(190,"0000")</f>
        <v>2020-0190</v>
      </c>
      <c r="B125">
        <v>10</v>
      </c>
      <c r="C125" s="12">
        <v>500000</v>
      </c>
      <c r="D125" s="12">
        <f t="shared" si="1"/>
        <v>5000000</v>
      </c>
    </row>
    <row r="126" spans="1:4" x14ac:dyDescent="0.2">
      <c r="A126" s="19" t="str">
        <f ca="1">YEAR(TODAY())-1&amp;"-"&amp;TEXT(169,"0000")</f>
        <v>2020-0169</v>
      </c>
      <c r="B126">
        <v>25</v>
      </c>
      <c r="C126" s="12">
        <v>100000</v>
      </c>
      <c r="D126" s="12">
        <f t="shared" si="1"/>
        <v>2500000</v>
      </c>
    </row>
    <row r="127" spans="1:4" x14ac:dyDescent="0.2">
      <c r="A127" s="19" t="str">
        <f ca="1">YEAR(TODAY())-1&amp;"-"&amp;TEXT(73,"0000")</f>
        <v>2020-0073</v>
      </c>
      <c r="B127">
        <v>15</v>
      </c>
      <c r="C127" s="12">
        <v>500000</v>
      </c>
      <c r="D127" s="12">
        <f t="shared" si="1"/>
        <v>7500000</v>
      </c>
    </row>
    <row r="128" spans="1:4" x14ac:dyDescent="0.2">
      <c r="A128" s="19" t="str">
        <f ca="1">YEAR(TODAY())-1&amp;"-"&amp;TEXT(92,"0000")</f>
        <v>2020-0092</v>
      </c>
      <c r="B128">
        <v>25</v>
      </c>
      <c r="C128" s="12">
        <v>400000</v>
      </c>
      <c r="D128" s="12">
        <f t="shared" si="1"/>
        <v>10000000</v>
      </c>
    </row>
    <row r="129" spans="1:4" x14ac:dyDescent="0.2">
      <c r="A129" s="19" t="str">
        <f ca="1">YEAR(TODAY())-1&amp;"-"&amp;TEXT(46,"0000")</f>
        <v>2020-0046</v>
      </c>
      <c r="B129">
        <v>20</v>
      </c>
      <c r="C129" s="12">
        <v>350000</v>
      </c>
      <c r="D129" s="12">
        <f t="shared" si="1"/>
        <v>7000000</v>
      </c>
    </row>
    <row r="130" spans="1:4" x14ac:dyDescent="0.2">
      <c r="A130" s="19" t="str">
        <f ca="1">YEAR(TODAY())-1&amp;"-"&amp;TEXT(17,"0000")</f>
        <v>2020-0017</v>
      </c>
      <c r="B130">
        <v>10</v>
      </c>
      <c r="C130" s="12">
        <v>500000</v>
      </c>
      <c r="D130" s="12">
        <f t="shared" si="1"/>
        <v>5000000</v>
      </c>
    </row>
    <row r="131" spans="1:4" x14ac:dyDescent="0.2">
      <c r="A131" s="19" t="str">
        <f ca="1">YEAR(TODAY())-1&amp;"-"&amp;TEXT(29,"0000")</f>
        <v>2020-0029</v>
      </c>
      <c r="B131">
        <v>20</v>
      </c>
      <c r="C131" s="12">
        <v>300000</v>
      </c>
      <c r="D131" s="12">
        <f t="shared" ref="D131:D190" si="2">B131*C131</f>
        <v>6000000</v>
      </c>
    </row>
    <row r="132" spans="1:4" x14ac:dyDescent="0.2">
      <c r="A132" s="19" t="str">
        <f ca="1">YEAR(TODAY())-1&amp;"-"&amp;TEXT(65,"0000")</f>
        <v>2020-0065</v>
      </c>
      <c r="B132">
        <v>15</v>
      </c>
      <c r="C132" s="12">
        <v>400000</v>
      </c>
      <c r="D132" s="12">
        <f t="shared" si="2"/>
        <v>6000000</v>
      </c>
    </row>
    <row r="133" spans="1:4" x14ac:dyDescent="0.2">
      <c r="A133" s="19" t="str">
        <f ca="1">YEAR(TODAY())-1&amp;"-"&amp;TEXT(62,"0000")</f>
        <v>2020-0062</v>
      </c>
      <c r="B133">
        <v>20</v>
      </c>
      <c r="C133" s="12">
        <v>300000</v>
      </c>
      <c r="D133" s="12">
        <f t="shared" si="2"/>
        <v>6000000</v>
      </c>
    </row>
    <row r="134" spans="1:4" x14ac:dyDescent="0.2">
      <c r="A134" s="19" t="str">
        <f ca="1">YEAR(TODAY())-1&amp;"-"&amp;TEXT(147,"0000")</f>
        <v>2020-0147</v>
      </c>
      <c r="B134">
        <v>20</v>
      </c>
      <c r="C134" s="12">
        <v>400000</v>
      </c>
      <c r="D134" s="12">
        <f t="shared" si="2"/>
        <v>8000000</v>
      </c>
    </row>
    <row r="135" spans="1:4" x14ac:dyDescent="0.2">
      <c r="A135" s="19" t="str">
        <f ca="1">YEAR(TODAY())-1&amp;"-"&amp;TEXT(56,"0000")</f>
        <v>2020-0056</v>
      </c>
      <c r="B135">
        <v>5</v>
      </c>
      <c r="C135" s="12">
        <v>150000</v>
      </c>
      <c r="D135" s="12">
        <f t="shared" si="2"/>
        <v>750000</v>
      </c>
    </row>
    <row r="136" spans="1:4" x14ac:dyDescent="0.2">
      <c r="A136" s="19" t="str">
        <f ca="1">YEAR(TODAY())-1&amp;"-"&amp;TEXT(86,"0000")</f>
        <v>2020-0086</v>
      </c>
      <c r="B136">
        <v>20</v>
      </c>
      <c r="C136" s="12">
        <v>300000</v>
      </c>
      <c r="D136" s="12">
        <f t="shared" si="2"/>
        <v>6000000</v>
      </c>
    </row>
    <row r="137" spans="1:4" x14ac:dyDescent="0.2">
      <c r="A137" s="19" t="str">
        <f ca="1">YEAR(TODAY())-1&amp;"-"&amp;TEXT(106,"0000")</f>
        <v>2020-0106</v>
      </c>
      <c r="B137">
        <v>25</v>
      </c>
      <c r="C137" s="12">
        <v>200000</v>
      </c>
      <c r="D137" s="12">
        <f t="shared" si="2"/>
        <v>5000000</v>
      </c>
    </row>
    <row r="138" spans="1:4" x14ac:dyDescent="0.2">
      <c r="A138" s="19" t="str">
        <f ca="1">YEAR(TODAY())-1&amp;"-"&amp;TEXT(32,"0000")</f>
        <v>2020-0032</v>
      </c>
      <c r="B138">
        <v>10</v>
      </c>
      <c r="C138" s="12">
        <v>100000</v>
      </c>
      <c r="D138" s="12">
        <f t="shared" si="2"/>
        <v>1000000</v>
      </c>
    </row>
    <row r="139" spans="1:4" x14ac:dyDescent="0.2">
      <c r="A139" s="19" t="str">
        <f ca="1">YEAR(TODAY())-1&amp;"-"&amp;TEXT(36,"0000")</f>
        <v>2020-0036</v>
      </c>
      <c r="B139">
        <v>15</v>
      </c>
      <c r="C139" s="12">
        <v>400000</v>
      </c>
      <c r="D139" s="12">
        <f t="shared" si="2"/>
        <v>6000000</v>
      </c>
    </row>
    <row r="140" spans="1:4" x14ac:dyDescent="0.2">
      <c r="A140" s="19" t="str">
        <f ca="1">YEAR(TODAY())-1&amp;"-"&amp;TEXT(124,"0000")</f>
        <v>2020-0124</v>
      </c>
      <c r="B140">
        <v>25</v>
      </c>
      <c r="C140" s="12">
        <v>300000</v>
      </c>
      <c r="D140" s="12">
        <f t="shared" si="2"/>
        <v>7500000</v>
      </c>
    </row>
    <row r="141" spans="1:4" x14ac:dyDescent="0.2">
      <c r="A141" s="19" t="str">
        <f ca="1">YEAR(TODAY())-1&amp;"-"&amp;TEXT(116,"0000")</f>
        <v>2020-0116</v>
      </c>
      <c r="B141">
        <v>5</v>
      </c>
      <c r="C141" s="12">
        <v>350000</v>
      </c>
      <c r="D141" s="12">
        <f t="shared" si="2"/>
        <v>1750000</v>
      </c>
    </row>
    <row r="142" spans="1:4" x14ac:dyDescent="0.2">
      <c r="A142" s="19" t="str">
        <f ca="1">YEAR(TODAY())-1&amp;"-"&amp;TEXT(44,"0000")</f>
        <v>2020-0044</v>
      </c>
      <c r="B142">
        <v>20</v>
      </c>
      <c r="C142" s="12">
        <v>100000</v>
      </c>
      <c r="D142" s="12">
        <f t="shared" si="2"/>
        <v>2000000</v>
      </c>
    </row>
    <row r="143" spans="1:4" x14ac:dyDescent="0.2">
      <c r="A143" s="19" t="str">
        <f ca="1">YEAR(TODAY())-1&amp;"-"&amp;TEXT(109,"0000")</f>
        <v>2020-0109</v>
      </c>
      <c r="B143">
        <v>5</v>
      </c>
      <c r="C143" s="12">
        <v>150000</v>
      </c>
      <c r="D143" s="12">
        <f t="shared" si="2"/>
        <v>750000</v>
      </c>
    </row>
    <row r="144" spans="1:4" x14ac:dyDescent="0.2">
      <c r="A144" s="19" t="str">
        <f ca="1">YEAR(TODAY())-1&amp;"-"&amp;TEXT(98,"0000")</f>
        <v>2020-0098</v>
      </c>
      <c r="B144">
        <v>20</v>
      </c>
      <c r="C144" s="12">
        <v>450000</v>
      </c>
      <c r="D144" s="12">
        <f t="shared" si="2"/>
        <v>9000000</v>
      </c>
    </row>
    <row r="145" spans="1:4" x14ac:dyDescent="0.2">
      <c r="A145" s="19" t="str">
        <f ca="1">YEAR(TODAY())-1&amp;"-"&amp;TEXT(148,"0000")</f>
        <v>2020-0148</v>
      </c>
      <c r="B145">
        <v>20</v>
      </c>
      <c r="C145" s="12">
        <v>300000</v>
      </c>
      <c r="D145" s="12">
        <f t="shared" si="2"/>
        <v>6000000</v>
      </c>
    </row>
    <row r="146" spans="1:4" x14ac:dyDescent="0.2">
      <c r="A146" s="19" t="str">
        <f ca="1">YEAR(TODAY())-1&amp;"-"&amp;TEXT(119,"0000")</f>
        <v>2020-0119</v>
      </c>
      <c r="B146">
        <v>5</v>
      </c>
      <c r="C146" s="12">
        <v>350000</v>
      </c>
      <c r="D146" s="12">
        <f t="shared" si="2"/>
        <v>1750000</v>
      </c>
    </row>
    <row r="147" spans="1:4" x14ac:dyDescent="0.2">
      <c r="A147" s="19" t="str">
        <f ca="1">YEAR(TODAY())-1&amp;"-"&amp;TEXT(136,"0000")</f>
        <v>2020-0136</v>
      </c>
      <c r="B147">
        <v>5</v>
      </c>
      <c r="C147" s="12">
        <v>400000</v>
      </c>
      <c r="D147" s="12">
        <f t="shared" si="2"/>
        <v>2000000</v>
      </c>
    </row>
    <row r="148" spans="1:4" x14ac:dyDescent="0.2">
      <c r="A148" s="19" t="str">
        <f ca="1">YEAR(TODAY())-1&amp;"-"&amp;TEXT(117,"0000")</f>
        <v>2020-0117</v>
      </c>
      <c r="B148">
        <v>15</v>
      </c>
      <c r="C148" s="12">
        <v>100000</v>
      </c>
      <c r="D148" s="12">
        <f t="shared" si="2"/>
        <v>1500000</v>
      </c>
    </row>
    <row r="149" spans="1:4" x14ac:dyDescent="0.2">
      <c r="A149" s="19" t="str">
        <f ca="1">YEAR(TODAY())-1&amp;"-"&amp;TEXT(188,"0000")</f>
        <v>2020-0188</v>
      </c>
      <c r="B149">
        <v>5</v>
      </c>
      <c r="C149" s="12">
        <v>100000</v>
      </c>
      <c r="D149" s="12">
        <f t="shared" si="2"/>
        <v>500000</v>
      </c>
    </row>
    <row r="150" spans="1:4" x14ac:dyDescent="0.2">
      <c r="A150" s="19" t="str">
        <f ca="1">YEAR(TODAY())-1&amp;"-"&amp;TEXT(63,"0000")</f>
        <v>2020-0063</v>
      </c>
      <c r="B150">
        <v>10</v>
      </c>
      <c r="C150" s="12">
        <v>400000</v>
      </c>
      <c r="D150" s="12">
        <f t="shared" si="2"/>
        <v>4000000</v>
      </c>
    </row>
    <row r="151" spans="1:4" x14ac:dyDescent="0.2">
      <c r="A151" s="19" t="str">
        <f ca="1">YEAR(TODAY())-1&amp;"-"&amp;TEXT(71,"0000")</f>
        <v>2020-0071</v>
      </c>
      <c r="B151">
        <v>10</v>
      </c>
      <c r="C151" s="12">
        <v>200000</v>
      </c>
      <c r="D151" s="12">
        <f t="shared" si="2"/>
        <v>2000000</v>
      </c>
    </row>
    <row r="152" spans="1:4" x14ac:dyDescent="0.2">
      <c r="A152" s="19" t="str">
        <f ca="1">YEAR(TODAY())-1&amp;"-"&amp;TEXT(138,"0000")</f>
        <v>2020-0138</v>
      </c>
      <c r="B152">
        <v>25</v>
      </c>
      <c r="C152" s="12">
        <v>200000</v>
      </c>
      <c r="D152" s="12">
        <f t="shared" si="2"/>
        <v>5000000</v>
      </c>
    </row>
    <row r="153" spans="1:4" x14ac:dyDescent="0.2">
      <c r="A153" s="19" t="str">
        <f ca="1">YEAR(TODAY())-1&amp;"-"&amp;TEXT(42,"0000")</f>
        <v>2020-0042</v>
      </c>
      <c r="B153">
        <v>15</v>
      </c>
      <c r="C153" s="12">
        <v>450000</v>
      </c>
      <c r="D153" s="12">
        <f t="shared" si="2"/>
        <v>6750000</v>
      </c>
    </row>
    <row r="154" spans="1:4" x14ac:dyDescent="0.2">
      <c r="A154" s="19" t="str">
        <f ca="1">YEAR(TODAY())-1&amp;"-"&amp;TEXT(53,"0000")</f>
        <v>2020-0053</v>
      </c>
      <c r="B154">
        <v>20</v>
      </c>
      <c r="C154" s="12">
        <v>300000</v>
      </c>
      <c r="D154" s="12">
        <f t="shared" si="2"/>
        <v>6000000</v>
      </c>
    </row>
    <row r="155" spans="1:4" x14ac:dyDescent="0.2">
      <c r="A155" s="19" t="str">
        <f ca="1">YEAR(TODAY())-1&amp;"-"&amp;TEXT(121,"0000")</f>
        <v>2020-0121</v>
      </c>
      <c r="B155">
        <v>15</v>
      </c>
      <c r="C155" s="12">
        <v>100000</v>
      </c>
      <c r="D155" s="12">
        <f t="shared" si="2"/>
        <v>1500000</v>
      </c>
    </row>
    <row r="156" spans="1:4" x14ac:dyDescent="0.2">
      <c r="A156" s="19" t="str">
        <f ca="1">YEAR(TODAY())-1&amp;"-"&amp;TEXT(185,"0000")</f>
        <v>2020-0185</v>
      </c>
      <c r="B156">
        <v>20</v>
      </c>
      <c r="C156" s="12">
        <v>300000</v>
      </c>
      <c r="D156" s="12">
        <f t="shared" si="2"/>
        <v>6000000</v>
      </c>
    </row>
    <row r="157" spans="1:4" x14ac:dyDescent="0.2">
      <c r="A157" s="19" t="str">
        <f ca="1">YEAR(TODAY())-1&amp;"-"&amp;TEXT(174,"0000")</f>
        <v>2020-0174</v>
      </c>
      <c r="B157">
        <v>5</v>
      </c>
      <c r="C157" s="12">
        <v>500000</v>
      </c>
      <c r="D157" s="12">
        <f t="shared" si="2"/>
        <v>2500000</v>
      </c>
    </row>
    <row r="158" spans="1:4" x14ac:dyDescent="0.2">
      <c r="A158" s="19" t="str">
        <f ca="1">YEAR(TODAY())-1&amp;"-"&amp;TEXT(89,"0000")</f>
        <v>2020-0089</v>
      </c>
      <c r="B158">
        <v>10</v>
      </c>
      <c r="C158" s="12">
        <v>200000</v>
      </c>
      <c r="D158" s="12">
        <f t="shared" si="2"/>
        <v>2000000</v>
      </c>
    </row>
    <row r="159" spans="1:4" x14ac:dyDescent="0.2">
      <c r="A159" s="19" t="str">
        <f ca="1">YEAR(TODAY())-1&amp;"-"&amp;TEXT(137,"0000")</f>
        <v>2020-0137</v>
      </c>
      <c r="B159">
        <v>15</v>
      </c>
      <c r="C159" s="12">
        <v>100000</v>
      </c>
      <c r="D159" s="12">
        <f t="shared" si="2"/>
        <v>1500000</v>
      </c>
    </row>
    <row r="160" spans="1:4" x14ac:dyDescent="0.2">
      <c r="A160" s="19" t="str">
        <f ca="1">YEAR(TODAY())-1&amp;"-"&amp;TEXT(9,"0000")</f>
        <v>2020-0009</v>
      </c>
      <c r="B160">
        <v>20</v>
      </c>
      <c r="C160" s="12">
        <v>250000</v>
      </c>
      <c r="D160" s="12">
        <f t="shared" si="2"/>
        <v>5000000</v>
      </c>
    </row>
    <row r="161" spans="1:4" x14ac:dyDescent="0.2">
      <c r="A161" s="19" t="str">
        <f ca="1">YEAR(TODAY())-1&amp;"-"&amp;TEXT(159,"0000")</f>
        <v>2020-0159</v>
      </c>
      <c r="B161">
        <v>20</v>
      </c>
      <c r="C161" s="12">
        <v>150000</v>
      </c>
      <c r="D161" s="12">
        <f t="shared" si="2"/>
        <v>3000000</v>
      </c>
    </row>
    <row r="162" spans="1:4" x14ac:dyDescent="0.2">
      <c r="A162" s="19" t="str">
        <f ca="1">YEAR(TODAY())-1&amp;"-"&amp;TEXT(13,"0000")</f>
        <v>2020-0013</v>
      </c>
      <c r="B162" t="s">
        <v>566</v>
      </c>
      <c r="C162" s="12">
        <v>300000</v>
      </c>
      <c r="D162" s="12" t="e">
        <f t="shared" si="2"/>
        <v>#VALUE!</v>
      </c>
    </row>
    <row r="163" spans="1:4" x14ac:dyDescent="0.2">
      <c r="A163" s="19" t="str">
        <f ca="1">YEAR(TODAY())-1&amp;"-"&amp;TEXT(163,"0000")</f>
        <v>2020-0163</v>
      </c>
      <c r="B163">
        <v>10</v>
      </c>
      <c r="C163" s="12">
        <v>300000</v>
      </c>
      <c r="D163" s="12">
        <f t="shared" si="2"/>
        <v>3000000</v>
      </c>
    </row>
    <row r="164" spans="1:4" x14ac:dyDescent="0.2">
      <c r="A164" s="19" t="str">
        <f ca="1">YEAR(TODAY())-1&amp;"-"&amp;TEXT(85,"0000")</f>
        <v>2020-0085</v>
      </c>
      <c r="B164">
        <v>20</v>
      </c>
      <c r="C164" s="12">
        <v>400000</v>
      </c>
      <c r="D164" s="12">
        <f t="shared" si="2"/>
        <v>8000000</v>
      </c>
    </row>
    <row r="165" spans="1:4" x14ac:dyDescent="0.2">
      <c r="A165" s="19" t="str">
        <f ca="1">YEAR(TODAY())-1&amp;"-"&amp;TEXT(189,"0000")</f>
        <v>2020-0189</v>
      </c>
      <c r="B165">
        <v>10</v>
      </c>
      <c r="C165" s="12">
        <v>450000</v>
      </c>
      <c r="D165" s="12">
        <f t="shared" si="2"/>
        <v>4500000</v>
      </c>
    </row>
    <row r="166" spans="1:4" x14ac:dyDescent="0.2">
      <c r="A166" s="19" t="str">
        <f ca="1">YEAR(TODAY())-1&amp;"-"&amp;TEXT(152,"0000")</f>
        <v>2020-0152</v>
      </c>
      <c r="B166">
        <v>15</v>
      </c>
      <c r="C166" s="12">
        <v>100000</v>
      </c>
      <c r="D166" s="12">
        <f t="shared" si="2"/>
        <v>1500000</v>
      </c>
    </row>
    <row r="167" spans="1:4" x14ac:dyDescent="0.2">
      <c r="A167" s="19" t="str">
        <f ca="1">YEAR(TODAY())-1&amp;"-"&amp;TEXT(179,"0000")</f>
        <v>2020-0179</v>
      </c>
      <c r="B167">
        <v>10</v>
      </c>
      <c r="C167" s="12">
        <v>300000</v>
      </c>
      <c r="D167" s="12">
        <f t="shared" si="2"/>
        <v>3000000</v>
      </c>
    </row>
    <row r="168" spans="1:4" x14ac:dyDescent="0.2">
      <c r="A168" s="19" t="str">
        <f ca="1">YEAR(TODAY())-1&amp;"-"&amp;TEXT(146,"0000")</f>
        <v>2020-0146</v>
      </c>
      <c r="B168">
        <v>5</v>
      </c>
      <c r="C168" s="12">
        <v>200000</v>
      </c>
      <c r="D168" s="12">
        <f t="shared" si="2"/>
        <v>1000000</v>
      </c>
    </row>
    <row r="169" spans="1:4" x14ac:dyDescent="0.2">
      <c r="A169" s="19" t="str">
        <f ca="1">YEAR(TODAY())-1&amp;"-"&amp;TEXT(100,"0000")</f>
        <v>2020-0100</v>
      </c>
      <c r="B169">
        <v>15</v>
      </c>
      <c r="C169" s="12">
        <v>450000</v>
      </c>
      <c r="D169" s="12">
        <f t="shared" si="2"/>
        <v>6750000</v>
      </c>
    </row>
    <row r="170" spans="1:4" x14ac:dyDescent="0.2">
      <c r="A170" s="19" t="str">
        <f ca="1">YEAR(TODAY())-1&amp;"-"&amp;TEXT(164,"0000")</f>
        <v>2020-0164</v>
      </c>
      <c r="B170">
        <v>5</v>
      </c>
      <c r="C170" s="12">
        <v>400000</v>
      </c>
      <c r="D170" s="12">
        <f t="shared" si="2"/>
        <v>2000000</v>
      </c>
    </row>
    <row r="171" spans="1:4" x14ac:dyDescent="0.2">
      <c r="A171" s="19" t="str">
        <f ca="1">YEAR(TODAY())-1&amp;"-"&amp;TEXT(172,"0000")</f>
        <v>2020-0172</v>
      </c>
      <c r="B171">
        <v>5</v>
      </c>
      <c r="C171" s="12">
        <v>100000</v>
      </c>
      <c r="D171" s="12">
        <f t="shared" si="2"/>
        <v>500000</v>
      </c>
    </row>
    <row r="172" spans="1:4" x14ac:dyDescent="0.2">
      <c r="A172" s="19" t="str">
        <f ca="1">YEAR(TODAY())-1&amp;"-"&amp;TEXT(2,"0000")</f>
        <v>2020-0002</v>
      </c>
      <c r="B172">
        <v>5</v>
      </c>
      <c r="C172" s="12">
        <v>300000</v>
      </c>
      <c r="D172" s="12">
        <f t="shared" si="2"/>
        <v>1500000</v>
      </c>
    </row>
    <row r="173" spans="1:4" x14ac:dyDescent="0.2">
      <c r="A173" s="19" t="str">
        <f ca="1">YEAR(TODAY())-1&amp;"-"&amp;TEXT(127,"0000")</f>
        <v>2020-0127</v>
      </c>
      <c r="B173">
        <v>10</v>
      </c>
      <c r="C173" s="12">
        <v>400000</v>
      </c>
      <c r="D173" s="12">
        <f t="shared" si="2"/>
        <v>4000000</v>
      </c>
    </row>
    <row r="174" spans="1:4" x14ac:dyDescent="0.2">
      <c r="A174" s="19" t="str">
        <f ca="1">YEAR(TODAY())-1&amp;"-"&amp;TEXT(126,"0000")</f>
        <v>2020-0126</v>
      </c>
      <c r="B174">
        <v>5</v>
      </c>
      <c r="C174" s="12">
        <v>450000</v>
      </c>
      <c r="D174" s="12">
        <f t="shared" si="2"/>
        <v>2250000</v>
      </c>
    </row>
    <row r="175" spans="1:4" x14ac:dyDescent="0.2">
      <c r="A175" s="19" t="str">
        <f ca="1">YEAR(TODAY())-1&amp;"-"&amp;TEXT(88,"0000")</f>
        <v>2020-0088</v>
      </c>
      <c r="B175">
        <v>15</v>
      </c>
      <c r="C175" s="12">
        <v>200000</v>
      </c>
      <c r="D175" s="12">
        <f t="shared" si="2"/>
        <v>3000000</v>
      </c>
    </row>
    <row r="176" spans="1:4" x14ac:dyDescent="0.2">
      <c r="A176" s="19" t="str">
        <f ca="1">YEAR(TODAY())-1&amp;"-"&amp;TEXT(139,"0000")</f>
        <v>2020-0139</v>
      </c>
      <c r="B176">
        <v>10</v>
      </c>
      <c r="C176" s="12">
        <v>350000</v>
      </c>
      <c r="D176" s="12">
        <f t="shared" si="2"/>
        <v>3500000</v>
      </c>
    </row>
    <row r="177" spans="1:4" x14ac:dyDescent="0.2">
      <c r="A177" s="19" t="str">
        <f ca="1">YEAR(TODAY())-1&amp;"-"&amp;TEXT(91,"0000")</f>
        <v>2020-0091</v>
      </c>
      <c r="B177">
        <v>20</v>
      </c>
      <c r="C177" s="12">
        <v>400000</v>
      </c>
      <c r="D177" s="12">
        <f t="shared" si="2"/>
        <v>8000000</v>
      </c>
    </row>
    <row r="178" spans="1:4" x14ac:dyDescent="0.2">
      <c r="A178" s="19" t="str">
        <f ca="1">YEAR(TODAY())-1&amp;"-"&amp;TEXT(28,"0000")</f>
        <v>2020-0028</v>
      </c>
      <c r="B178">
        <v>20</v>
      </c>
      <c r="C178" s="12">
        <v>300000</v>
      </c>
      <c r="D178" s="12">
        <f t="shared" si="2"/>
        <v>6000000</v>
      </c>
    </row>
    <row r="179" spans="1:4" x14ac:dyDescent="0.2">
      <c r="A179" s="19" t="str">
        <f ca="1">YEAR(TODAY())-1&amp;"-"&amp;TEXT(167,"0000")</f>
        <v>2020-0167</v>
      </c>
      <c r="B179">
        <v>20</v>
      </c>
      <c r="C179" s="12">
        <v>500000</v>
      </c>
      <c r="D179" s="12">
        <f t="shared" si="2"/>
        <v>10000000</v>
      </c>
    </row>
    <row r="180" spans="1:4" x14ac:dyDescent="0.2">
      <c r="A180" s="19" t="str">
        <f ca="1">YEAR(TODAY())-1&amp;"-"&amp;TEXT(39,"0000")</f>
        <v>2020-0039</v>
      </c>
      <c r="B180">
        <v>20</v>
      </c>
      <c r="C180" s="12">
        <v>50000</v>
      </c>
      <c r="D180" s="12">
        <f t="shared" si="2"/>
        <v>1000000</v>
      </c>
    </row>
    <row r="181" spans="1:4" x14ac:dyDescent="0.2">
      <c r="A181" s="19" t="str">
        <f ca="1">YEAR(TODAY())-1&amp;"-"&amp;TEXT(134,"0000")</f>
        <v>2020-0134</v>
      </c>
      <c r="B181">
        <v>20</v>
      </c>
      <c r="C181" s="12">
        <v>100000</v>
      </c>
      <c r="D181" s="12">
        <f t="shared" si="2"/>
        <v>2000000</v>
      </c>
    </row>
    <row r="182" spans="1:4" x14ac:dyDescent="0.2">
      <c r="A182" s="19" t="str">
        <f ca="1">YEAR(TODAY())-1&amp;"-"&amp;TEXT(64,"0000")</f>
        <v>2020-0064</v>
      </c>
      <c r="B182">
        <v>10</v>
      </c>
      <c r="C182" s="12">
        <v>50000</v>
      </c>
      <c r="D182" s="12">
        <f t="shared" si="2"/>
        <v>500000</v>
      </c>
    </row>
    <row r="183" spans="1:4" x14ac:dyDescent="0.2">
      <c r="A183" s="19" t="str">
        <f ca="1">YEAR(TODAY())-1&amp;"-"&amp;TEXT(178,"0000")</f>
        <v>2020-0178</v>
      </c>
      <c r="B183" t="s">
        <v>566</v>
      </c>
      <c r="C183" s="12">
        <v>450000</v>
      </c>
      <c r="D183" s="12" t="e">
        <f t="shared" si="2"/>
        <v>#VALUE!</v>
      </c>
    </row>
    <row r="184" spans="1:4" x14ac:dyDescent="0.2">
      <c r="A184" s="19" t="str">
        <f ca="1">YEAR(TODAY())-1&amp;"-"&amp;TEXT(6,"0000")</f>
        <v>2020-0006</v>
      </c>
      <c r="B184" t="s">
        <v>566</v>
      </c>
      <c r="C184" s="12">
        <v>300000</v>
      </c>
      <c r="D184" s="12" t="e">
        <f t="shared" si="2"/>
        <v>#VALUE!</v>
      </c>
    </row>
    <row r="185" spans="1:4" x14ac:dyDescent="0.2">
      <c r="A185" s="19" t="str">
        <f ca="1">YEAR(TODAY())-1&amp;"-"&amp;TEXT(22,"0000")</f>
        <v>2020-0022</v>
      </c>
      <c r="B185">
        <v>5</v>
      </c>
      <c r="C185" s="12">
        <v>350000</v>
      </c>
      <c r="D185" s="12">
        <f t="shared" si="2"/>
        <v>1750000</v>
      </c>
    </row>
    <row r="186" spans="1:4" x14ac:dyDescent="0.2">
      <c r="A186" s="19" t="str">
        <f ca="1">YEAR(TODAY())-1&amp;"-"&amp;TEXT(26,"0000")</f>
        <v>2020-0026</v>
      </c>
      <c r="B186">
        <v>15</v>
      </c>
      <c r="C186" s="12">
        <v>350000</v>
      </c>
      <c r="D186" s="12">
        <f t="shared" si="2"/>
        <v>5250000</v>
      </c>
    </row>
    <row r="187" spans="1:4" x14ac:dyDescent="0.2">
      <c r="A187" s="19" t="str">
        <f ca="1">YEAR(TODAY())-1&amp;"-"&amp;TEXT(131,"0000")</f>
        <v>2020-0131</v>
      </c>
      <c r="B187">
        <v>10</v>
      </c>
      <c r="C187" s="12">
        <v>250000</v>
      </c>
      <c r="D187" s="12">
        <f t="shared" si="2"/>
        <v>2500000</v>
      </c>
    </row>
    <row r="188" spans="1:4" x14ac:dyDescent="0.2">
      <c r="A188" s="19" t="str">
        <f ca="1">YEAR(TODAY())-1&amp;"-"&amp;TEXT(4,"0000")</f>
        <v>2020-0004</v>
      </c>
      <c r="B188">
        <v>15</v>
      </c>
      <c r="C188" s="12">
        <v>100000</v>
      </c>
      <c r="D188" s="12">
        <f t="shared" si="2"/>
        <v>1500000</v>
      </c>
    </row>
    <row r="189" spans="1:4" x14ac:dyDescent="0.2">
      <c r="A189" s="19" t="str">
        <f ca="1">YEAR(TODAY())-1&amp;"-"&amp;TEXT(3,"0000")</f>
        <v>2020-0003</v>
      </c>
      <c r="B189">
        <v>5</v>
      </c>
      <c r="C189" s="12">
        <v>450000</v>
      </c>
      <c r="D189" s="12">
        <f t="shared" si="2"/>
        <v>2250000</v>
      </c>
    </row>
    <row r="190" spans="1:4" x14ac:dyDescent="0.2">
      <c r="A190" s="19" t="str">
        <f ca="1">YEAR(TODAY())-1&amp;"-"&amp;TEXT(183,"0000")</f>
        <v>2020-0183</v>
      </c>
      <c r="B190">
        <v>20</v>
      </c>
      <c r="C190" s="12">
        <v>350000</v>
      </c>
      <c r="D190" s="12">
        <f t="shared" si="2"/>
        <v>7000000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940B-8F88-43C7-9D13-998E2FF25159}">
  <dimension ref="B3:E406"/>
  <sheetViews>
    <sheetView workbookViewId="0">
      <selection activeCell="N17" sqref="N17"/>
    </sheetView>
  </sheetViews>
  <sheetFormatPr defaultRowHeight="12" x14ac:dyDescent="0.2"/>
  <cols>
    <col min="2" max="2" width="20.33203125" bestFit="1" customWidth="1"/>
    <col min="3" max="5" width="15.83203125" customWidth="1"/>
  </cols>
  <sheetData>
    <row r="3" spans="2:5" x14ac:dyDescent="0.2">
      <c r="D3" s="21" t="s">
        <v>987</v>
      </c>
      <c r="E3" s="12"/>
    </row>
    <row r="6" spans="2:5" ht="14.1" customHeight="1" x14ac:dyDescent="0.2">
      <c r="B6" s="20" t="s">
        <v>573</v>
      </c>
      <c r="C6" s="20" t="s">
        <v>574</v>
      </c>
      <c r="D6" s="20" t="s">
        <v>575</v>
      </c>
      <c r="E6" s="20" t="s">
        <v>576</v>
      </c>
    </row>
    <row r="7" spans="2:5" x14ac:dyDescent="0.2">
      <c r="B7" t="s">
        <v>577</v>
      </c>
      <c r="C7" t="s">
        <v>578</v>
      </c>
      <c r="D7" t="s">
        <v>579</v>
      </c>
      <c r="E7" s="12">
        <v>-163000</v>
      </c>
    </row>
    <row r="8" spans="2:5" x14ac:dyDescent="0.2">
      <c r="B8" t="s">
        <v>580</v>
      </c>
      <c r="C8" t="s">
        <v>581</v>
      </c>
      <c r="D8" t="s">
        <v>582</v>
      </c>
      <c r="E8" s="12">
        <v>84000</v>
      </c>
    </row>
    <row r="9" spans="2:5" x14ac:dyDescent="0.2">
      <c r="B9" t="s">
        <v>583</v>
      </c>
      <c r="C9" t="s">
        <v>578</v>
      </c>
      <c r="D9" t="s">
        <v>582</v>
      </c>
      <c r="E9" s="12">
        <v>-308000</v>
      </c>
    </row>
    <row r="10" spans="2:5" x14ac:dyDescent="0.2">
      <c r="B10" t="s">
        <v>584</v>
      </c>
      <c r="C10" t="s">
        <v>581</v>
      </c>
      <c r="D10" t="s">
        <v>585</v>
      </c>
      <c r="E10" s="12">
        <v>-205000</v>
      </c>
    </row>
    <row r="11" spans="2:5" x14ac:dyDescent="0.2">
      <c r="B11" t="s">
        <v>586</v>
      </c>
      <c r="C11" t="s">
        <v>578</v>
      </c>
      <c r="D11" t="s">
        <v>587</v>
      </c>
      <c r="E11" s="12">
        <v>49000</v>
      </c>
    </row>
    <row r="12" spans="2:5" x14ac:dyDescent="0.2">
      <c r="B12" t="s">
        <v>588</v>
      </c>
      <c r="C12" t="s">
        <v>589</v>
      </c>
      <c r="D12" t="s">
        <v>585</v>
      </c>
      <c r="E12" s="12">
        <v>-451000</v>
      </c>
    </row>
    <row r="13" spans="2:5" x14ac:dyDescent="0.2">
      <c r="B13" t="s">
        <v>590</v>
      </c>
      <c r="C13" t="s">
        <v>578</v>
      </c>
      <c r="D13" t="s">
        <v>582</v>
      </c>
      <c r="E13" s="12">
        <v>69000</v>
      </c>
    </row>
    <row r="14" spans="2:5" x14ac:dyDescent="0.2">
      <c r="B14" t="s">
        <v>591</v>
      </c>
      <c r="C14" t="s">
        <v>592</v>
      </c>
      <c r="D14" t="s">
        <v>587</v>
      </c>
      <c r="E14" s="12">
        <v>-352000</v>
      </c>
    </row>
    <row r="15" spans="2:5" x14ac:dyDescent="0.2">
      <c r="B15" t="s">
        <v>593</v>
      </c>
      <c r="C15" t="s">
        <v>581</v>
      </c>
      <c r="D15" t="s">
        <v>582</v>
      </c>
      <c r="E15" s="12">
        <v>-389000</v>
      </c>
    </row>
    <row r="16" spans="2:5" x14ac:dyDescent="0.2">
      <c r="B16" t="s">
        <v>594</v>
      </c>
      <c r="C16" t="s">
        <v>595</v>
      </c>
      <c r="D16" t="s">
        <v>587</v>
      </c>
      <c r="E16" s="12">
        <v>-233000</v>
      </c>
    </row>
    <row r="17" spans="2:5" x14ac:dyDescent="0.2">
      <c r="B17" t="s">
        <v>596</v>
      </c>
      <c r="C17" t="s">
        <v>597</v>
      </c>
      <c r="D17" t="s">
        <v>582</v>
      </c>
      <c r="E17" s="12">
        <v>350000</v>
      </c>
    </row>
    <row r="18" spans="2:5" x14ac:dyDescent="0.2">
      <c r="B18" t="s">
        <v>598</v>
      </c>
      <c r="C18" t="s">
        <v>599</v>
      </c>
      <c r="D18" t="s">
        <v>582</v>
      </c>
      <c r="E18" s="12">
        <v>369000</v>
      </c>
    </row>
    <row r="19" spans="2:5" x14ac:dyDescent="0.2">
      <c r="B19" t="s">
        <v>600</v>
      </c>
      <c r="C19" t="s">
        <v>589</v>
      </c>
      <c r="D19" t="s">
        <v>587</v>
      </c>
      <c r="E19" s="12">
        <v>-72000</v>
      </c>
    </row>
    <row r="20" spans="2:5" x14ac:dyDescent="0.2">
      <c r="B20" t="s">
        <v>601</v>
      </c>
      <c r="C20" t="s">
        <v>589</v>
      </c>
      <c r="D20" t="s">
        <v>582</v>
      </c>
      <c r="E20" s="12">
        <v>134000</v>
      </c>
    </row>
    <row r="21" spans="2:5" x14ac:dyDescent="0.2">
      <c r="B21" t="s">
        <v>602</v>
      </c>
      <c r="C21" t="s">
        <v>603</v>
      </c>
      <c r="D21" t="s">
        <v>582</v>
      </c>
      <c r="E21" s="12">
        <v>-121000</v>
      </c>
    </row>
    <row r="22" spans="2:5" x14ac:dyDescent="0.2">
      <c r="B22" t="s">
        <v>604</v>
      </c>
      <c r="C22" t="s">
        <v>605</v>
      </c>
      <c r="D22" t="s">
        <v>587</v>
      </c>
      <c r="E22" s="12">
        <v>-8000</v>
      </c>
    </row>
    <row r="23" spans="2:5" x14ac:dyDescent="0.2">
      <c r="B23" t="s">
        <v>606</v>
      </c>
      <c r="C23" t="s">
        <v>578</v>
      </c>
      <c r="D23" t="s">
        <v>587</v>
      </c>
      <c r="E23" s="12">
        <v>159000</v>
      </c>
    </row>
    <row r="24" spans="2:5" x14ac:dyDescent="0.2">
      <c r="B24" t="s">
        <v>607</v>
      </c>
      <c r="C24" t="s">
        <v>578</v>
      </c>
      <c r="D24" t="s">
        <v>579</v>
      </c>
      <c r="E24" s="12">
        <v>245000</v>
      </c>
    </row>
    <row r="25" spans="2:5" x14ac:dyDescent="0.2">
      <c r="B25" t="s">
        <v>608</v>
      </c>
      <c r="C25" t="s">
        <v>605</v>
      </c>
      <c r="D25" t="s">
        <v>587</v>
      </c>
      <c r="E25" s="12">
        <v>267000</v>
      </c>
    </row>
    <row r="26" spans="2:5" x14ac:dyDescent="0.2">
      <c r="B26" t="s">
        <v>609</v>
      </c>
      <c r="C26" t="s">
        <v>592</v>
      </c>
      <c r="D26" t="s">
        <v>582</v>
      </c>
      <c r="E26" s="12">
        <v>397000</v>
      </c>
    </row>
    <row r="27" spans="2:5" x14ac:dyDescent="0.2">
      <c r="B27" t="s">
        <v>610</v>
      </c>
      <c r="C27" t="s">
        <v>605</v>
      </c>
      <c r="D27" t="s">
        <v>579</v>
      </c>
      <c r="E27" s="12">
        <v>-170000</v>
      </c>
    </row>
    <row r="28" spans="2:5" x14ac:dyDescent="0.2">
      <c r="B28" t="s">
        <v>611</v>
      </c>
      <c r="C28" t="s">
        <v>592</v>
      </c>
      <c r="D28" t="s">
        <v>587</v>
      </c>
      <c r="E28" s="12">
        <v>-443000</v>
      </c>
    </row>
    <row r="29" spans="2:5" x14ac:dyDescent="0.2">
      <c r="B29" t="s">
        <v>612</v>
      </c>
      <c r="C29" t="s">
        <v>595</v>
      </c>
      <c r="D29" t="s">
        <v>579</v>
      </c>
      <c r="E29" s="12">
        <v>359000</v>
      </c>
    </row>
    <row r="30" spans="2:5" x14ac:dyDescent="0.2">
      <c r="B30" t="s">
        <v>613</v>
      </c>
      <c r="C30" t="s">
        <v>578</v>
      </c>
      <c r="D30" t="s">
        <v>582</v>
      </c>
      <c r="E30" s="12">
        <v>89000</v>
      </c>
    </row>
    <row r="31" spans="2:5" x14ac:dyDescent="0.2">
      <c r="B31" t="s">
        <v>614</v>
      </c>
      <c r="C31" t="s">
        <v>589</v>
      </c>
      <c r="D31" t="s">
        <v>579</v>
      </c>
      <c r="E31" s="12">
        <v>35000</v>
      </c>
    </row>
    <row r="32" spans="2:5" x14ac:dyDescent="0.2">
      <c r="B32" t="s">
        <v>615</v>
      </c>
      <c r="C32" t="s">
        <v>603</v>
      </c>
      <c r="D32" t="s">
        <v>585</v>
      </c>
      <c r="E32" s="12">
        <v>14000</v>
      </c>
    </row>
    <row r="33" spans="2:5" x14ac:dyDescent="0.2">
      <c r="B33" t="s">
        <v>616</v>
      </c>
      <c r="C33" t="s">
        <v>589</v>
      </c>
      <c r="D33" t="s">
        <v>585</v>
      </c>
      <c r="E33" s="12">
        <v>-402000</v>
      </c>
    </row>
    <row r="34" spans="2:5" x14ac:dyDescent="0.2">
      <c r="B34" t="s">
        <v>617</v>
      </c>
      <c r="C34" t="s">
        <v>595</v>
      </c>
      <c r="D34" t="s">
        <v>579</v>
      </c>
      <c r="E34" s="12">
        <v>283000</v>
      </c>
    </row>
    <row r="35" spans="2:5" x14ac:dyDescent="0.2">
      <c r="B35" t="s">
        <v>618</v>
      </c>
      <c r="C35" t="s">
        <v>589</v>
      </c>
      <c r="D35" t="s">
        <v>585</v>
      </c>
      <c r="E35" s="12">
        <v>-156000</v>
      </c>
    </row>
    <row r="36" spans="2:5" x14ac:dyDescent="0.2">
      <c r="B36" t="s">
        <v>619</v>
      </c>
      <c r="C36" t="s">
        <v>581</v>
      </c>
      <c r="D36" t="s">
        <v>587</v>
      </c>
      <c r="E36" s="12">
        <v>451000</v>
      </c>
    </row>
    <row r="37" spans="2:5" x14ac:dyDescent="0.2">
      <c r="B37" t="s">
        <v>620</v>
      </c>
      <c r="C37" t="s">
        <v>581</v>
      </c>
      <c r="D37" t="s">
        <v>585</v>
      </c>
      <c r="E37" s="12">
        <v>93000</v>
      </c>
    </row>
    <row r="38" spans="2:5" x14ac:dyDescent="0.2">
      <c r="B38" t="s">
        <v>621</v>
      </c>
      <c r="C38" t="s">
        <v>597</v>
      </c>
      <c r="D38" t="s">
        <v>579</v>
      </c>
      <c r="E38" s="12">
        <v>-257000</v>
      </c>
    </row>
    <row r="39" spans="2:5" x14ac:dyDescent="0.2">
      <c r="B39" t="s">
        <v>622</v>
      </c>
      <c r="C39" t="s">
        <v>595</v>
      </c>
      <c r="D39" t="s">
        <v>585</v>
      </c>
      <c r="E39" s="12">
        <v>210000</v>
      </c>
    </row>
    <row r="40" spans="2:5" x14ac:dyDescent="0.2">
      <c r="B40" t="s">
        <v>623</v>
      </c>
      <c r="C40" t="s">
        <v>597</v>
      </c>
      <c r="D40" t="s">
        <v>587</v>
      </c>
      <c r="E40" s="12">
        <v>-436000</v>
      </c>
    </row>
    <row r="41" spans="2:5" x14ac:dyDescent="0.2">
      <c r="B41" t="s">
        <v>624</v>
      </c>
      <c r="C41" t="s">
        <v>578</v>
      </c>
      <c r="D41" t="s">
        <v>585</v>
      </c>
      <c r="E41" s="12">
        <v>409000</v>
      </c>
    </row>
    <row r="42" spans="2:5" x14ac:dyDescent="0.2">
      <c r="B42" t="s">
        <v>625</v>
      </c>
      <c r="C42" t="s">
        <v>595</v>
      </c>
      <c r="D42" t="s">
        <v>579</v>
      </c>
      <c r="E42" s="12">
        <v>111000</v>
      </c>
    </row>
    <row r="43" spans="2:5" x14ac:dyDescent="0.2">
      <c r="B43" t="s">
        <v>626</v>
      </c>
      <c r="C43" t="s">
        <v>578</v>
      </c>
      <c r="D43" t="s">
        <v>587</v>
      </c>
      <c r="E43" s="12">
        <v>-388000</v>
      </c>
    </row>
    <row r="44" spans="2:5" x14ac:dyDescent="0.2">
      <c r="B44" t="s">
        <v>627</v>
      </c>
      <c r="C44" t="s">
        <v>599</v>
      </c>
      <c r="D44" t="s">
        <v>585</v>
      </c>
      <c r="E44" s="12">
        <v>-177000</v>
      </c>
    </row>
    <row r="45" spans="2:5" x14ac:dyDescent="0.2">
      <c r="B45" t="s">
        <v>628</v>
      </c>
      <c r="C45" t="s">
        <v>595</v>
      </c>
      <c r="D45" t="s">
        <v>585</v>
      </c>
      <c r="E45" s="12">
        <v>162000</v>
      </c>
    </row>
    <row r="46" spans="2:5" x14ac:dyDescent="0.2">
      <c r="B46" t="s">
        <v>629</v>
      </c>
      <c r="C46" t="s">
        <v>603</v>
      </c>
      <c r="D46" t="s">
        <v>582</v>
      </c>
      <c r="E46" s="12">
        <v>290000</v>
      </c>
    </row>
    <row r="47" spans="2:5" x14ac:dyDescent="0.2">
      <c r="B47" t="s">
        <v>630</v>
      </c>
      <c r="C47" t="s">
        <v>597</v>
      </c>
      <c r="D47" t="s">
        <v>579</v>
      </c>
      <c r="E47" s="12">
        <v>-273000</v>
      </c>
    </row>
    <row r="48" spans="2:5" x14ac:dyDescent="0.2">
      <c r="B48" t="s">
        <v>631</v>
      </c>
      <c r="C48" t="s">
        <v>578</v>
      </c>
      <c r="D48" t="s">
        <v>587</v>
      </c>
      <c r="E48" s="12">
        <v>118000</v>
      </c>
    </row>
    <row r="49" spans="2:5" x14ac:dyDescent="0.2">
      <c r="B49" t="s">
        <v>632</v>
      </c>
      <c r="C49" t="s">
        <v>592</v>
      </c>
      <c r="D49" t="s">
        <v>579</v>
      </c>
      <c r="E49" s="12">
        <v>-180000</v>
      </c>
    </row>
    <row r="50" spans="2:5" x14ac:dyDescent="0.2">
      <c r="B50" t="s">
        <v>633</v>
      </c>
      <c r="C50" t="s">
        <v>603</v>
      </c>
      <c r="D50" t="s">
        <v>579</v>
      </c>
      <c r="E50" s="12">
        <v>-461000</v>
      </c>
    </row>
    <row r="51" spans="2:5" x14ac:dyDescent="0.2">
      <c r="B51" t="s">
        <v>634</v>
      </c>
      <c r="C51" t="s">
        <v>599</v>
      </c>
      <c r="D51" t="s">
        <v>582</v>
      </c>
      <c r="E51" s="12">
        <v>-61000</v>
      </c>
    </row>
    <row r="52" spans="2:5" x14ac:dyDescent="0.2">
      <c r="B52" t="s">
        <v>635</v>
      </c>
      <c r="C52" t="s">
        <v>578</v>
      </c>
      <c r="D52" t="s">
        <v>585</v>
      </c>
      <c r="E52" s="12">
        <v>-20000</v>
      </c>
    </row>
    <row r="53" spans="2:5" x14ac:dyDescent="0.2">
      <c r="B53" t="s">
        <v>636</v>
      </c>
      <c r="C53" t="s">
        <v>605</v>
      </c>
      <c r="D53" t="s">
        <v>579</v>
      </c>
      <c r="E53" s="12">
        <v>-418000</v>
      </c>
    </row>
    <row r="54" spans="2:5" x14ac:dyDescent="0.2">
      <c r="B54" t="s">
        <v>637</v>
      </c>
      <c r="C54" t="s">
        <v>589</v>
      </c>
      <c r="D54" t="s">
        <v>579</v>
      </c>
      <c r="E54" s="12">
        <v>421000</v>
      </c>
    </row>
    <row r="55" spans="2:5" x14ac:dyDescent="0.2">
      <c r="B55" t="s">
        <v>638</v>
      </c>
      <c r="C55" t="s">
        <v>599</v>
      </c>
      <c r="D55" t="s">
        <v>587</v>
      </c>
      <c r="E55" s="12">
        <v>168000</v>
      </c>
    </row>
    <row r="56" spans="2:5" x14ac:dyDescent="0.2">
      <c r="B56" t="s">
        <v>639</v>
      </c>
      <c r="C56" t="s">
        <v>595</v>
      </c>
      <c r="D56" t="s">
        <v>585</v>
      </c>
      <c r="E56" s="12">
        <v>292000</v>
      </c>
    </row>
    <row r="57" spans="2:5" x14ac:dyDescent="0.2">
      <c r="B57" t="s">
        <v>640</v>
      </c>
      <c r="C57" t="s">
        <v>595</v>
      </c>
      <c r="D57" t="s">
        <v>582</v>
      </c>
      <c r="E57" s="12">
        <v>-380000</v>
      </c>
    </row>
    <row r="58" spans="2:5" x14ac:dyDescent="0.2">
      <c r="B58" t="s">
        <v>641</v>
      </c>
      <c r="C58" t="s">
        <v>603</v>
      </c>
      <c r="D58" t="s">
        <v>587</v>
      </c>
      <c r="E58" s="12">
        <v>56000</v>
      </c>
    </row>
    <row r="59" spans="2:5" x14ac:dyDescent="0.2">
      <c r="B59" t="s">
        <v>642</v>
      </c>
      <c r="C59" t="s">
        <v>589</v>
      </c>
      <c r="D59" t="s">
        <v>585</v>
      </c>
      <c r="E59" s="12">
        <v>-327000</v>
      </c>
    </row>
    <row r="60" spans="2:5" x14ac:dyDescent="0.2">
      <c r="B60" t="s">
        <v>643</v>
      </c>
      <c r="C60" t="s">
        <v>592</v>
      </c>
      <c r="D60" t="s">
        <v>579</v>
      </c>
      <c r="E60" s="12">
        <v>370000</v>
      </c>
    </row>
    <row r="61" spans="2:5" x14ac:dyDescent="0.2">
      <c r="B61" t="s">
        <v>644</v>
      </c>
      <c r="C61" t="s">
        <v>599</v>
      </c>
      <c r="D61" t="s">
        <v>587</v>
      </c>
      <c r="E61" s="12">
        <v>105000</v>
      </c>
    </row>
    <row r="62" spans="2:5" x14ac:dyDescent="0.2">
      <c r="B62" t="s">
        <v>645</v>
      </c>
      <c r="C62" t="s">
        <v>589</v>
      </c>
      <c r="D62" t="s">
        <v>579</v>
      </c>
      <c r="E62" s="12">
        <v>244000</v>
      </c>
    </row>
    <row r="63" spans="2:5" x14ac:dyDescent="0.2">
      <c r="B63" t="s">
        <v>646</v>
      </c>
      <c r="C63" t="s">
        <v>578</v>
      </c>
      <c r="D63" t="s">
        <v>587</v>
      </c>
      <c r="E63" s="12">
        <v>-52000</v>
      </c>
    </row>
    <row r="64" spans="2:5" x14ac:dyDescent="0.2">
      <c r="B64" t="s">
        <v>647</v>
      </c>
      <c r="C64" t="s">
        <v>597</v>
      </c>
      <c r="D64" t="s">
        <v>582</v>
      </c>
      <c r="E64" s="12">
        <v>399000</v>
      </c>
    </row>
    <row r="65" spans="2:5" x14ac:dyDescent="0.2">
      <c r="B65" t="s">
        <v>648</v>
      </c>
      <c r="C65" t="s">
        <v>578</v>
      </c>
      <c r="D65" t="s">
        <v>579</v>
      </c>
      <c r="E65" s="12">
        <v>106000</v>
      </c>
    </row>
    <row r="66" spans="2:5" x14ac:dyDescent="0.2">
      <c r="B66" t="s">
        <v>649</v>
      </c>
      <c r="C66" t="s">
        <v>595</v>
      </c>
      <c r="D66" t="s">
        <v>587</v>
      </c>
      <c r="E66" s="12">
        <v>289000</v>
      </c>
    </row>
    <row r="67" spans="2:5" x14ac:dyDescent="0.2">
      <c r="B67" t="s">
        <v>650</v>
      </c>
      <c r="C67" t="s">
        <v>603</v>
      </c>
      <c r="D67" t="s">
        <v>587</v>
      </c>
      <c r="E67" s="12">
        <v>36000</v>
      </c>
    </row>
    <row r="68" spans="2:5" x14ac:dyDescent="0.2">
      <c r="B68" t="s">
        <v>651</v>
      </c>
      <c r="C68" t="s">
        <v>581</v>
      </c>
      <c r="D68" t="s">
        <v>582</v>
      </c>
      <c r="E68" s="12">
        <v>-199000</v>
      </c>
    </row>
    <row r="69" spans="2:5" x14ac:dyDescent="0.2">
      <c r="B69" t="s">
        <v>652</v>
      </c>
      <c r="C69" t="s">
        <v>592</v>
      </c>
      <c r="D69" t="s">
        <v>582</v>
      </c>
      <c r="E69" s="12">
        <v>-482000</v>
      </c>
    </row>
    <row r="70" spans="2:5" x14ac:dyDescent="0.2">
      <c r="B70" t="s">
        <v>653</v>
      </c>
      <c r="C70" t="s">
        <v>597</v>
      </c>
      <c r="D70" t="s">
        <v>582</v>
      </c>
      <c r="E70" s="12">
        <v>35000</v>
      </c>
    </row>
    <row r="71" spans="2:5" x14ac:dyDescent="0.2">
      <c r="B71" t="s">
        <v>654</v>
      </c>
      <c r="C71" t="s">
        <v>605</v>
      </c>
      <c r="D71" t="s">
        <v>587</v>
      </c>
      <c r="E71" s="12">
        <v>373000</v>
      </c>
    </row>
    <row r="72" spans="2:5" x14ac:dyDescent="0.2">
      <c r="B72" t="s">
        <v>655</v>
      </c>
      <c r="C72" t="s">
        <v>597</v>
      </c>
      <c r="D72" t="s">
        <v>582</v>
      </c>
      <c r="E72" s="12">
        <v>-95000</v>
      </c>
    </row>
    <row r="73" spans="2:5" x14ac:dyDescent="0.2">
      <c r="B73" t="s">
        <v>656</v>
      </c>
      <c r="C73" t="s">
        <v>597</v>
      </c>
      <c r="D73" t="s">
        <v>579</v>
      </c>
      <c r="E73" s="12">
        <v>-37000</v>
      </c>
    </row>
    <row r="74" spans="2:5" x14ac:dyDescent="0.2">
      <c r="B74" t="s">
        <v>657</v>
      </c>
      <c r="C74" t="s">
        <v>589</v>
      </c>
      <c r="D74" t="s">
        <v>585</v>
      </c>
      <c r="E74" s="12">
        <v>-215000</v>
      </c>
    </row>
    <row r="75" spans="2:5" x14ac:dyDescent="0.2">
      <c r="B75" t="s">
        <v>658</v>
      </c>
      <c r="C75" t="s">
        <v>603</v>
      </c>
      <c r="D75" t="s">
        <v>587</v>
      </c>
      <c r="E75" s="12">
        <v>-334000</v>
      </c>
    </row>
    <row r="76" spans="2:5" x14ac:dyDescent="0.2">
      <c r="B76" t="s">
        <v>659</v>
      </c>
      <c r="C76" t="s">
        <v>581</v>
      </c>
      <c r="D76" t="s">
        <v>585</v>
      </c>
      <c r="E76" s="12">
        <v>197000</v>
      </c>
    </row>
    <row r="77" spans="2:5" x14ac:dyDescent="0.2">
      <c r="B77" t="s">
        <v>660</v>
      </c>
      <c r="C77" t="s">
        <v>599</v>
      </c>
      <c r="D77" t="s">
        <v>585</v>
      </c>
      <c r="E77" s="12">
        <v>-254000</v>
      </c>
    </row>
    <row r="78" spans="2:5" x14ac:dyDescent="0.2">
      <c r="B78" t="s">
        <v>661</v>
      </c>
      <c r="C78" t="s">
        <v>595</v>
      </c>
      <c r="D78" t="s">
        <v>585</v>
      </c>
      <c r="E78" s="12">
        <v>40000</v>
      </c>
    </row>
    <row r="79" spans="2:5" x14ac:dyDescent="0.2">
      <c r="B79" t="s">
        <v>662</v>
      </c>
      <c r="C79" t="s">
        <v>599</v>
      </c>
      <c r="D79" t="s">
        <v>585</v>
      </c>
      <c r="E79" s="12">
        <v>321000</v>
      </c>
    </row>
    <row r="80" spans="2:5" x14ac:dyDescent="0.2">
      <c r="B80" t="s">
        <v>663</v>
      </c>
      <c r="C80" t="s">
        <v>578</v>
      </c>
      <c r="D80" t="s">
        <v>587</v>
      </c>
      <c r="E80" s="12">
        <v>314000</v>
      </c>
    </row>
    <row r="81" spans="2:5" x14ac:dyDescent="0.2">
      <c r="B81" t="s">
        <v>664</v>
      </c>
      <c r="C81" t="s">
        <v>595</v>
      </c>
      <c r="D81" t="s">
        <v>582</v>
      </c>
      <c r="E81" s="12">
        <v>282000</v>
      </c>
    </row>
    <row r="82" spans="2:5" x14ac:dyDescent="0.2">
      <c r="B82" t="s">
        <v>665</v>
      </c>
      <c r="C82" t="s">
        <v>599</v>
      </c>
      <c r="D82" t="s">
        <v>585</v>
      </c>
      <c r="E82" s="12">
        <v>365000</v>
      </c>
    </row>
    <row r="83" spans="2:5" x14ac:dyDescent="0.2">
      <c r="B83" t="s">
        <v>666</v>
      </c>
      <c r="C83" t="s">
        <v>592</v>
      </c>
      <c r="D83" t="s">
        <v>579</v>
      </c>
      <c r="E83" s="12">
        <v>-149000</v>
      </c>
    </row>
    <row r="84" spans="2:5" x14ac:dyDescent="0.2">
      <c r="B84" t="s">
        <v>667</v>
      </c>
      <c r="C84" t="s">
        <v>603</v>
      </c>
      <c r="D84" t="s">
        <v>582</v>
      </c>
      <c r="E84" s="12">
        <v>-442000</v>
      </c>
    </row>
    <row r="85" spans="2:5" x14ac:dyDescent="0.2">
      <c r="B85" t="s">
        <v>668</v>
      </c>
      <c r="C85" t="s">
        <v>592</v>
      </c>
      <c r="D85" t="s">
        <v>585</v>
      </c>
      <c r="E85" s="12">
        <v>-198000</v>
      </c>
    </row>
    <row r="86" spans="2:5" x14ac:dyDescent="0.2">
      <c r="B86" t="s">
        <v>669</v>
      </c>
      <c r="C86" t="s">
        <v>589</v>
      </c>
      <c r="D86" t="s">
        <v>587</v>
      </c>
      <c r="E86" s="12">
        <v>229000</v>
      </c>
    </row>
    <row r="87" spans="2:5" x14ac:dyDescent="0.2">
      <c r="B87" t="s">
        <v>670</v>
      </c>
      <c r="C87" t="s">
        <v>578</v>
      </c>
      <c r="D87" t="s">
        <v>579</v>
      </c>
      <c r="E87" s="12">
        <v>49000</v>
      </c>
    </row>
    <row r="88" spans="2:5" x14ac:dyDescent="0.2">
      <c r="B88" t="s">
        <v>671</v>
      </c>
      <c r="C88" t="s">
        <v>599</v>
      </c>
      <c r="D88" t="s">
        <v>587</v>
      </c>
      <c r="E88" s="12">
        <v>61000</v>
      </c>
    </row>
    <row r="89" spans="2:5" x14ac:dyDescent="0.2">
      <c r="B89" t="s">
        <v>672</v>
      </c>
      <c r="C89" t="s">
        <v>597</v>
      </c>
      <c r="D89" t="s">
        <v>585</v>
      </c>
      <c r="E89" s="12">
        <v>181000</v>
      </c>
    </row>
    <row r="90" spans="2:5" x14ac:dyDescent="0.2">
      <c r="B90" t="s">
        <v>673</v>
      </c>
      <c r="C90" t="s">
        <v>581</v>
      </c>
      <c r="D90" t="s">
        <v>582</v>
      </c>
      <c r="E90" s="12">
        <v>350000</v>
      </c>
    </row>
    <row r="91" spans="2:5" x14ac:dyDescent="0.2">
      <c r="B91" t="s">
        <v>674</v>
      </c>
      <c r="C91" t="s">
        <v>581</v>
      </c>
      <c r="D91" t="s">
        <v>582</v>
      </c>
      <c r="E91" s="12">
        <v>-4000</v>
      </c>
    </row>
    <row r="92" spans="2:5" x14ac:dyDescent="0.2">
      <c r="B92" t="s">
        <v>675</v>
      </c>
      <c r="C92" t="s">
        <v>605</v>
      </c>
      <c r="D92" t="s">
        <v>582</v>
      </c>
      <c r="E92" s="12">
        <v>-443000</v>
      </c>
    </row>
    <row r="93" spans="2:5" x14ac:dyDescent="0.2">
      <c r="B93" t="s">
        <v>676</v>
      </c>
      <c r="C93" t="s">
        <v>581</v>
      </c>
      <c r="D93" t="s">
        <v>579</v>
      </c>
      <c r="E93" s="12">
        <v>-415000</v>
      </c>
    </row>
    <row r="94" spans="2:5" x14ac:dyDescent="0.2">
      <c r="B94" t="s">
        <v>677</v>
      </c>
      <c r="C94" t="s">
        <v>605</v>
      </c>
      <c r="D94" t="s">
        <v>579</v>
      </c>
      <c r="E94" s="12">
        <v>410000</v>
      </c>
    </row>
    <row r="95" spans="2:5" x14ac:dyDescent="0.2">
      <c r="B95" t="s">
        <v>678</v>
      </c>
      <c r="C95" t="s">
        <v>605</v>
      </c>
      <c r="D95" t="s">
        <v>587</v>
      </c>
      <c r="E95" s="12">
        <v>495000</v>
      </c>
    </row>
    <row r="96" spans="2:5" x14ac:dyDescent="0.2">
      <c r="B96" t="s">
        <v>679</v>
      </c>
      <c r="C96" t="s">
        <v>595</v>
      </c>
      <c r="D96" t="s">
        <v>585</v>
      </c>
      <c r="E96" s="12">
        <v>279000</v>
      </c>
    </row>
    <row r="97" spans="2:5" x14ac:dyDescent="0.2">
      <c r="B97" t="s">
        <v>680</v>
      </c>
      <c r="C97" t="s">
        <v>603</v>
      </c>
      <c r="D97" t="s">
        <v>585</v>
      </c>
      <c r="E97" s="12">
        <v>-457000</v>
      </c>
    </row>
    <row r="98" spans="2:5" x14ac:dyDescent="0.2">
      <c r="B98" t="s">
        <v>681</v>
      </c>
      <c r="C98" t="s">
        <v>595</v>
      </c>
      <c r="D98" t="s">
        <v>587</v>
      </c>
      <c r="E98" s="12">
        <v>-362000</v>
      </c>
    </row>
    <row r="99" spans="2:5" x14ac:dyDescent="0.2">
      <c r="B99" t="s">
        <v>682</v>
      </c>
      <c r="C99" t="s">
        <v>592</v>
      </c>
      <c r="D99" t="s">
        <v>579</v>
      </c>
      <c r="E99" s="12">
        <v>167000</v>
      </c>
    </row>
    <row r="100" spans="2:5" x14ac:dyDescent="0.2">
      <c r="B100" t="s">
        <v>683</v>
      </c>
      <c r="C100" t="s">
        <v>599</v>
      </c>
      <c r="D100" t="s">
        <v>585</v>
      </c>
      <c r="E100" s="12">
        <v>76000</v>
      </c>
    </row>
    <row r="101" spans="2:5" x14ac:dyDescent="0.2">
      <c r="B101" t="s">
        <v>684</v>
      </c>
      <c r="C101" t="s">
        <v>595</v>
      </c>
      <c r="D101" t="s">
        <v>587</v>
      </c>
      <c r="E101" s="12">
        <v>-146000</v>
      </c>
    </row>
    <row r="102" spans="2:5" x14ac:dyDescent="0.2">
      <c r="B102" t="s">
        <v>685</v>
      </c>
      <c r="C102" t="s">
        <v>581</v>
      </c>
      <c r="D102" t="s">
        <v>587</v>
      </c>
      <c r="E102" s="12">
        <v>493000</v>
      </c>
    </row>
    <row r="103" spans="2:5" x14ac:dyDescent="0.2">
      <c r="B103" t="s">
        <v>686</v>
      </c>
      <c r="C103" t="s">
        <v>589</v>
      </c>
      <c r="D103" t="s">
        <v>587</v>
      </c>
      <c r="E103" s="12">
        <v>-15000</v>
      </c>
    </row>
    <row r="104" spans="2:5" x14ac:dyDescent="0.2">
      <c r="B104" t="s">
        <v>687</v>
      </c>
      <c r="C104" t="s">
        <v>592</v>
      </c>
      <c r="D104" t="s">
        <v>585</v>
      </c>
      <c r="E104" s="12">
        <v>205000</v>
      </c>
    </row>
    <row r="105" spans="2:5" x14ac:dyDescent="0.2">
      <c r="B105" t="s">
        <v>688</v>
      </c>
      <c r="C105" t="s">
        <v>597</v>
      </c>
      <c r="D105" t="s">
        <v>582</v>
      </c>
      <c r="E105" s="12">
        <v>34000</v>
      </c>
    </row>
    <row r="106" spans="2:5" x14ac:dyDescent="0.2">
      <c r="B106" t="s">
        <v>689</v>
      </c>
      <c r="C106" t="s">
        <v>597</v>
      </c>
      <c r="D106" t="s">
        <v>579</v>
      </c>
      <c r="E106" s="12">
        <v>100000</v>
      </c>
    </row>
    <row r="107" spans="2:5" x14ac:dyDescent="0.2">
      <c r="B107" t="s">
        <v>690</v>
      </c>
      <c r="C107" t="s">
        <v>599</v>
      </c>
      <c r="D107" t="s">
        <v>587</v>
      </c>
      <c r="E107" s="12">
        <v>-124000</v>
      </c>
    </row>
    <row r="108" spans="2:5" x14ac:dyDescent="0.2">
      <c r="B108" t="s">
        <v>691</v>
      </c>
      <c r="C108" t="s">
        <v>603</v>
      </c>
      <c r="D108" t="s">
        <v>585</v>
      </c>
      <c r="E108" s="12">
        <v>291000</v>
      </c>
    </row>
    <row r="109" spans="2:5" x14ac:dyDescent="0.2">
      <c r="B109" t="s">
        <v>692</v>
      </c>
      <c r="C109" t="s">
        <v>597</v>
      </c>
      <c r="D109" t="s">
        <v>587</v>
      </c>
      <c r="E109" s="12">
        <v>-423000</v>
      </c>
    </row>
    <row r="110" spans="2:5" x14ac:dyDescent="0.2">
      <c r="B110" t="s">
        <v>692</v>
      </c>
      <c r="C110" t="s">
        <v>603</v>
      </c>
      <c r="D110" t="s">
        <v>587</v>
      </c>
      <c r="E110" s="12">
        <v>-48000</v>
      </c>
    </row>
    <row r="111" spans="2:5" x14ac:dyDescent="0.2">
      <c r="B111" t="s">
        <v>693</v>
      </c>
      <c r="C111" t="s">
        <v>589</v>
      </c>
      <c r="D111" t="s">
        <v>579</v>
      </c>
      <c r="E111" s="12">
        <v>38000</v>
      </c>
    </row>
    <row r="112" spans="2:5" x14ac:dyDescent="0.2">
      <c r="B112" t="s">
        <v>694</v>
      </c>
      <c r="C112" t="s">
        <v>595</v>
      </c>
      <c r="D112" t="s">
        <v>579</v>
      </c>
      <c r="E112" s="12">
        <v>328000</v>
      </c>
    </row>
    <row r="113" spans="2:5" x14ac:dyDescent="0.2">
      <c r="B113" t="s">
        <v>695</v>
      </c>
      <c r="C113" t="s">
        <v>605</v>
      </c>
      <c r="D113" t="s">
        <v>587</v>
      </c>
      <c r="E113" s="12">
        <v>289000</v>
      </c>
    </row>
    <row r="114" spans="2:5" x14ac:dyDescent="0.2">
      <c r="B114" t="s">
        <v>696</v>
      </c>
      <c r="C114" t="s">
        <v>599</v>
      </c>
      <c r="D114" t="s">
        <v>587</v>
      </c>
      <c r="E114" s="12">
        <v>-169000</v>
      </c>
    </row>
    <row r="115" spans="2:5" x14ac:dyDescent="0.2">
      <c r="B115" t="s">
        <v>697</v>
      </c>
      <c r="C115" t="s">
        <v>581</v>
      </c>
      <c r="D115" t="s">
        <v>582</v>
      </c>
      <c r="E115" s="12">
        <v>-294000</v>
      </c>
    </row>
    <row r="116" spans="2:5" x14ac:dyDescent="0.2">
      <c r="B116" t="s">
        <v>698</v>
      </c>
      <c r="C116" t="s">
        <v>595</v>
      </c>
      <c r="D116" t="s">
        <v>582</v>
      </c>
      <c r="E116" s="12">
        <v>-422000</v>
      </c>
    </row>
    <row r="117" spans="2:5" x14ac:dyDescent="0.2">
      <c r="B117" t="s">
        <v>699</v>
      </c>
      <c r="C117" t="s">
        <v>603</v>
      </c>
      <c r="D117" t="s">
        <v>579</v>
      </c>
      <c r="E117" s="12">
        <v>175000</v>
      </c>
    </row>
    <row r="118" spans="2:5" x14ac:dyDescent="0.2">
      <c r="B118" t="s">
        <v>700</v>
      </c>
      <c r="C118" t="s">
        <v>581</v>
      </c>
      <c r="D118" t="s">
        <v>579</v>
      </c>
      <c r="E118" s="12">
        <v>162000</v>
      </c>
    </row>
    <row r="119" spans="2:5" x14ac:dyDescent="0.2">
      <c r="B119" t="s">
        <v>701</v>
      </c>
      <c r="C119" t="s">
        <v>589</v>
      </c>
      <c r="D119" t="s">
        <v>582</v>
      </c>
      <c r="E119" s="12">
        <v>184000</v>
      </c>
    </row>
    <row r="120" spans="2:5" x14ac:dyDescent="0.2">
      <c r="B120" t="s">
        <v>702</v>
      </c>
      <c r="C120" t="s">
        <v>599</v>
      </c>
      <c r="D120" t="s">
        <v>582</v>
      </c>
      <c r="E120" s="12">
        <v>231000</v>
      </c>
    </row>
    <row r="121" spans="2:5" x14ac:dyDescent="0.2">
      <c r="B121" t="s">
        <v>703</v>
      </c>
      <c r="C121" t="s">
        <v>592</v>
      </c>
      <c r="D121" t="s">
        <v>585</v>
      </c>
      <c r="E121" s="12">
        <v>-393000</v>
      </c>
    </row>
    <row r="122" spans="2:5" x14ac:dyDescent="0.2">
      <c r="B122" t="s">
        <v>704</v>
      </c>
      <c r="C122" t="s">
        <v>592</v>
      </c>
      <c r="D122" t="s">
        <v>579</v>
      </c>
      <c r="E122" s="12">
        <v>17000</v>
      </c>
    </row>
    <row r="123" spans="2:5" x14ac:dyDescent="0.2">
      <c r="B123" t="s">
        <v>705</v>
      </c>
      <c r="C123" t="s">
        <v>595</v>
      </c>
      <c r="D123" t="s">
        <v>579</v>
      </c>
      <c r="E123" s="12">
        <v>446000</v>
      </c>
    </row>
    <row r="124" spans="2:5" x14ac:dyDescent="0.2">
      <c r="B124" t="s">
        <v>706</v>
      </c>
      <c r="C124" t="s">
        <v>597</v>
      </c>
      <c r="D124" t="s">
        <v>585</v>
      </c>
      <c r="E124" s="12">
        <v>-358000</v>
      </c>
    </row>
    <row r="125" spans="2:5" x14ac:dyDescent="0.2">
      <c r="B125" t="s">
        <v>707</v>
      </c>
      <c r="C125" t="s">
        <v>605</v>
      </c>
      <c r="D125" t="s">
        <v>582</v>
      </c>
      <c r="E125" s="12">
        <v>-215000</v>
      </c>
    </row>
    <row r="126" spans="2:5" x14ac:dyDescent="0.2">
      <c r="B126" t="s">
        <v>708</v>
      </c>
      <c r="C126" t="s">
        <v>589</v>
      </c>
      <c r="D126" t="s">
        <v>579</v>
      </c>
      <c r="E126" s="12">
        <v>490000</v>
      </c>
    </row>
    <row r="127" spans="2:5" x14ac:dyDescent="0.2">
      <c r="B127" t="s">
        <v>709</v>
      </c>
      <c r="C127" t="s">
        <v>592</v>
      </c>
      <c r="D127" t="s">
        <v>585</v>
      </c>
      <c r="E127" s="12">
        <v>63000</v>
      </c>
    </row>
    <row r="128" spans="2:5" x14ac:dyDescent="0.2">
      <c r="B128" t="s">
        <v>710</v>
      </c>
      <c r="C128" t="s">
        <v>578</v>
      </c>
      <c r="D128" t="s">
        <v>587</v>
      </c>
      <c r="E128" s="12">
        <v>-345000</v>
      </c>
    </row>
    <row r="129" spans="2:5" x14ac:dyDescent="0.2">
      <c r="B129" t="s">
        <v>711</v>
      </c>
      <c r="C129" t="s">
        <v>603</v>
      </c>
      <c r="D129" t="s">
        <v>585</v>
      </c>
      <c r="E129" s="12">
        <v>-122000</v>
      </c>
    </row>
    <row r="130" spans="2:5" x14ac:dyDescent="0.2">
      <c r="B130" t="s">
        <v>712</v>
      </c>
      <c r="C130" t="s">
        <v>592</v>
      </c>
      <c r="D130" t="s">
        <v>582</v>
      </c>
      <c r="E130" s="12">
        <v>403000</v>
      </c>
    </row>
    <row r="131" spans="2:5" x14ac:dyDescent="0.2">
      <c r="B131" t="s">
        <v>713</v>
      </c>
      <c r="C131" t="s">
        <v>578</v>
      </c>
      <c r="D131" t="s">
        <v>582</v>
      </c>
      <c r="E131" s="12">
        <v>-243000</v>
      </c>
    </row>
    <row r="132" spans="2:5" x14ac:dyDescent="0.2">
      <c r="B132" t="s">
        <v>714</v>
      </c>
      <c r="C132" t="s">
        <v>578</v>
      </c>
      <c r="D132" t="s">
        <v>582</v>
      </c>
      <c r="E132" s="12">
        <v>-1000</v>
      </c>
    </row>
    <row r="133" spans="2:5" x14ac:dyDescent="0.2">
      <c r="B133" t="s">
        <v>715</v>
      </c>
      <c r="C133" t="s">
        <v>595</v>
      </c>
      <c r="D133" t="s">
        <v>585</v>
      </c>
      <c r="E133" s="12">
        <v>-425000</v>
      </c>
    </row>
    <row r="134" spans="2:5" x14ac:dyDescent="0.2">
      <c r="B134" t="s">
        <v>716</v>
      </c>
      <c r="C134" t="s">
        <v>605</v>
      </c>
      <c r="D134" t="s">
        <v>587</v>
      </c>
      <c r="E134" s="12">
        <v>-9000</v>
      </c>
    </row>
    <row r="135" spans="2:5" x14ac:dyDescent="0.2">
      <c r="B135" t="s">
        <v>717</v>
      </c>
      <c r="C135" t="s">
        <v>597</v>
      </c>
      <c r="D135" t="s">
        <v>587</v>
      </c>
      <c r="E135" s="12">
        <v>161000</v>
      </c>
    </row>
    <row r="136" spans="2:5" x14ac:dyDescent="0.2">
      <c r="B136" t="s">
        <v>718</v>
      </c>
      <c r="C136" t="s">
        <v>599</v>
      </c>
      <c r="D136" t="s">
        <v>579</v>
      </c>
      <c r="E136" s="12">
        <v>77000</v>
      </c>
    </row>
    <row r="137" spans="2:5" x14ac:dyDescent="0.2">
      <c r="B137" t="s">
        <v>719</v>
      </c>
      <c r="C137" t="s">
        <v>589</v>
      </c>
      <c r="D137" t="s">
        <v>585</v>
      </c>
      <c r="E137" s="12">
        <v>295000</v>
      </c>
    </row>
    <row r="138" spans="2:5" x14ac:dyDescent="0.2">
      <c r="B138" t="s">
        <v>720</v>
      </c>
      <c r="C138" t="s">
        <v>578</v>
      </c>
      <c r="D138" t="s">
        <v>579</v>
      </c>
      <c r="E138" s="12">
        <v>152000</v>
      </c>
    </row>
    <row r="139" spans="2:5" x14ac:dyDescent="0.2">
      <c r="B139" t="s">
        <v>721</v>
      </c>
      <c r="C139" t="s">
        <v>581</v>
      </c>
      <c r="D139" t="s">
        <v>579</v>
      </c>
      <c r="E139" s="12">
        <v>-234000</v>
      </c>
    </row>
    <row r="140" spans="2:5" x14ac:dyDescent="0.2">
      <c r="B140" t="s">
        <v>722</v>
      </c>
      <c r="C140" t="s">
        <v>597</v>
      </c>
      <c r="D140" t="s">
        <v>582</v>
      </c>
      <c r="E140" s="12">
        <v>-286000</v>
      </c>
    </row>
    <row r="141" spans="2:5" x14ac:dyDescent="0.2">
      <c r="B141" t="s">
        <v>723</v>
      </c>
      <c r="C141" t="s">
        <v>595</v>
      </c>
      <c r="D141" t="s">
        <v>587</v>
      </c>
      <c r="E141" s="12">
        <v>289000</v>
      </c>
    </row>
    <row r="142" spans="2:5" x14ac:dyDescent="0.2">
      <c r="B142" t="s">
        <v>724</v>
      </c>
      <c r="C142" t="s">
        <v>599</v>
      </c>
      <c r="D142" t="s">
        <v>582</v>
      </c>
      <c r="E142" s="12">
        <v>-90000</v>
      </c>
    </row>
    <row r="143" spans="2:5" x14ac:dyDescent="0.2">
      <c r="B143" t="s">
        <v>725</v>
      </c>
      <c r="C143" t="s">
        <v>589</v>
      </c>
      <c r="D143" t="s">
        <v>582</v>
      </c>
      <c r="E143" s="12">
        <v>-288000</v>
      </c>
    </row>
    <row r="144" spans="2:5" x14ac:dyDescent="0.2">
      <c r="B144" t="s">
        <v>726</v>
      </c>
      <c r="C144" t="s">
        <v>597</v>
      </c>
      <c r="D144" t="s">
        <v>582</v>
      </c>
      <c r="E144" s="12">
        <v>-49000</v>
      </c>
    </row>
    <row r="145" spans="2:5" x14ac:dyDescent="0.2">
      <c r="B145" t="s">
        <v>727</v>
      </c>
      <c r="C145" t="s">
        <v>603</v>
      </c>
      <c r="D145" t="s">
        <v>585</v>
      </c>
      <c r="E145" s="12">
        <v>30000</v>
      </c>
    </row>
    <row r="146" spans="2:5" x14ac:dyDescent="0.2">
      <c r="B146" t="s">
        <v>728</v>
      </c>
      <c r="C146" t="s">
        <v>581</v>
      </c>
      <c r="D146" t="s">
        <v>582</v>
      </c>
      <c r="E146" s="12">
        <v>213000</v>
      </c>
    </row>
    <row r="147" spans="2:5" x14ac:dyDescent="0.2">
      <c r="B147" t="s">
        <v>729</v>
      </c>
      <c r="C147" t="s">
        <v>578</v>
      </c>
      <c r="D147" t="s">
        <v>585</v>
      </c>
      <c r="E147" s="12">
        <v>264000</v>
      </c>
    </row>
    <row r="148" spans="2:5" x14ac:dyDescent="0.2">
      <c r="B148" t="s">
        <v>730</v>
      </c>
      <c r="C148" t="s">
        <v>581</v>
      </c>
      <c r="D148" t="s">
        <v>585</v>
      </c>
      <c r="E148" s="12">
        <v>95000</v>
      </c>
    </row>
    <row r="149" spans="2:5" x14ac:dyDescent="0.2">
      <c r="B149" t="s">
        <v>731</v>
      </c>
      <c r="C149" t="s">
        <v>592</v>
      </c>
      <c r="D149" t="s">
        <v>587</v>
      </c>
      <c r="E149" s="12">
        <v>-423000</v>
      </c>
    </row>
    <row r="150" spans="2:5" x14ac:dyDescent="0.2">
      <c r="B150" t="s">
        <v>732</v>
      </c>
      <c r="C150" t="s">
        <v>581</v>
      </c>
      <c r="D150" t="s">
        <v>579</v>
      </c>
      <c r="E150" s="12">
        <v>443000</v>
      </c>
    </row>
    <row r="151" spans="2:5" x14ac:dyDescent="0.2">
      <c r="B151" t="s">
        <v>733</v>
      </c>
      <c r="C151" t="s">
        <v>595</v>
      </c>
      <c r="D151" t="s">
        <v>582</v>
      </c>
      <c r="E151" s="12">
        <v>126000</v>
      </c>
    </row>
    <row r="152" spans="2:5" x14ac:dyDescent="0.2">
      <c r="B152" t="s">
        <v>734</v>
      </c>
      <c r="C152" t="s">
        <v>578</v>
      </c>
      <c r="D152" t="s">
        <v>579</v>
      </c>
      <c r="E152" s="12">
        <v>242000</v>
      </c>
    </row>
    <row r="153" spans="2:5" x14ac:dyDescent="0.2">
      <c r="B153" t="s">
        <v>735</v>
      </c>
      <c r="C153" t="s">
        <v>581</v>
      </c>
      <c r="D153" t="s">
        <v>579</v>
      </c>
      <c r="E153" s="12">
        <v>405000</v>
      </c>
    </row>
    <row r="154" spans="2:5" x14ac:dyDescent="0.2">
      <c r="B154" t="s">
        <v>736</v>
      </c>
      <c r="C154" t="s">
        <v>599</v>
      </c>
      <c r="D154" t="s">
        <v>579</v>
      </c>
      <c r="E154" s="12">
        <v>-255000</v>
      </c>
    </row>
    <row r="155" spans="2:5" x14ac:dyDescent="0.2">
      <c r="B155" t="s">
        <v>737</v>
      </c>
      <c r="C155" t="s">
        <v>595</v>
      </c>
      <c r="D155" t="s">
        <v>579</v>
      </c>
      <c r="E155" s="12">
        <v>220000</v>
      </c>
    </row>
    <row r="156" spans="2:5" x14ac:dyDescent="0.2">
      <c r="B156" t="s">
        <v>738</v>
      </c>
      <c r="C156" t="s">
        <v>605</v>
      </c>
      <c r="D156" t="s">
        <v>582</v>
      </c>
      <c r="E156" s="12">
        <v>372000</v>
      </c>
    </row>
    <row r="157" spans="2:5" x14ac:dyDescent="0.2">
      <c r="B157" t="s">
        <v>739</v>
      </c>
      <c r="C157" t="s">
        <v>581</v>
      </c>
      <c r="D157" t="s">
        <v>587</v>
      </c>
      <c r="E157" s="12">
        <v>454000</v>
      </c>
    </row>
    <row r="158" spans="2:5" x14ac:dyDescent="0.2">
      <c r="B158" t="s">
        <v>740</v>
      </c>
      <c r="C158" t="s">
        <v>592</v>
      </c>
      <c r="D158" t="s">
        <v>579</v>
      </c>
      <c r="E158" s="12">
        <v>-312000</v>
      </c>
    </row>
    <row r="159" spans="2:5" x14ac:dyDescent="0.2">
      <c r="B159" t="s">
        <v>741</v>
      </c>
      <c r="C159" t="s">
        <v>603</v>
      </c>
      <c r="D159" t="s">
        <v>585</v>
      </c>
      <c r="E159" s="12">
        <v>-293000</v>
      </c>
    </row>
    <row r="160" spans="2:5" x14ac:dyDescent="0.2">
      <c r="B160" t="s">
        <v>742</v>
      </c>
      <c r="C160" t="s">
        <v>578</v>
      </c>
      <c r="D160" t="s">
        <v>587</v>
      </c>
      <c r="E160" s="12">
        <v>443000</v>
      </c>
    </row>
    <row r="161" spans="2:5" x14ac:dyDescent="0.2">
      <c r="B161" t="s">
        <v>743</v>
      </c>
      <c r="C161" t="s">
        <v>599</v>
      </c>
      <c r="D161" t="s">
        <v>585</v>
      </c>
      <c r="E161" s="12">
        <v>346000</v>
      </c>
    </row>
    <row r="162" spans="2:5" x14ac:dyDescent="0.2">
      <c r="B162" t="s">
        <v>744</v>
      </c>
      <c r="C162" t="s">
        <v>597</v>
      </c>
      <c r="D162" t="s">
        <v>579</v>
      </c>
      <c r="E162" s="12">
        <v>83000</v>
      </c>
    </row>
    <row r="163" spans="2:5" x14ac:dyDescent="0.2">
      <c r="B163" t="s">
        <v>745</v>
      </c>
      <c r="C163" t="s">
        <v>605</v>
      </c>
      <c r="D163" t="s">
        <v>579</v>
      </c>
      <c r="E163" s="12">
        <v>69000</v>
      </c>
    </row>
    <row r="164" spans="2:5" x14ac:dyDescent="0.2">
      <c r="B164" t="s">
        <v>746</v>
      </c>
      <c r="C164" t="s">
        <v>589</v>
      </c>
      <c r="D164" t="s">
        <v>587</v>
      </c>
      <c r="E164" s="12">
        <v>-294000</v>
      </c>
    </row>
    <row r="165" spans="2:5" x14ac:dyDescent="0.2">
      <c r="B165" t="s">
        <v>747</v>
      </c>
      <c r="C165" t="s">
        <v>578</v>
      </c>
      <c r="D165" t="s">
        <v>579</v>
      </c>
      <c r="E165" s="12">
        <v>-331000</v>
      </c>
    </row>
    <row r="166" spans="2:5" x14ac:dyDescent="0.2">
      <c r="B166" t="s">
        <v>748</v>
      </c>
      <c r="C166" t="s">
        <v>589</v>
      </c>
      <c r="D166" t="s">
        <v>587</v>
      </c>
      <c r="E166" s="12">
        <v>345000</v>
      </c>
    </row>
    <row r="167" spans="2:5" x14ac:dyDescent="0.2">
      <c r="B167" t="s">
        <v>749</v>
      </c>
      <c r="C167" t="s">
        <v>578</v>
      </c>
      <c r="D167" t="s">
        <v>579</v>
      </c>
      <c r="E167" s="12">
        <v>443000</v>
      </c>
    </row>
    <row r="168" spans="2:5" x14ac:dyDescent="0.2">
      <c r="B168" t="s">
        <v>750</v>
      </c>
      <c r="C168" t="s">
        <v>599</v>
      </c>
      <c r="D168" t="s">
        <v>582</v>
      </c>
      <c r="E168" s="12">
        <v>152000</v>
      </c>
    </row>
    <row r="169" spans="2:5" x14ac:dyDescent="0.2">
      <c r="B169" t="s">
        <v>751</v>
      </c>
      <c r="C169" t="s">
        <v>589</v>
      </c>
      <c r="D169" t="s">
        <v>585</v>
      </c>
      <c r="E169" s="12">
        <v>173000</v>
      </c>
    </row>
    <row r="170" spans="2:5" x14ac:dyDescent="0.2">
      <c r="B170" t="s">
        <v>752</v>
      </c>
      <c r="C170" t="s">
        <v>599</v>
      </c>
      <c r="D170" t="s">
        <v>585</v>
      </c>
      <c r="E170" s="12">
        <v>385000</v>
      </c>
    </row>
    <row r="171" spans="2:5" x14ac:dyDescent="0.2">
      <c r="B171" t="s">
        <v>753</v>
      </c>
      <c r="C171" t="s">
        <v>599</v>
      </c>
      <c r="D171" t="s">
        <v>587</v>
      </c>
      <c r="E171" s="12">
        <v>-470000</v>
      </c>
    </row>
    <row r="172" spans="2:5" x14ac:dyDescent="0.2">
      <c r="B172" t="s">
        <v>754</v>
      </c>
      <c r="C172" t="s">
        <v>578</v>
      </c>
      <c r="D172" t="s">
        <v>585</v>
      </c>
      <c r="E172" s="12">
        <v>312000</v>
      </c>
    </row>
    <row r="173" spans="2:5" x14ac:dyDescent="0.2">
      <c r="B173" t="s">
        <v>755</v>
      </c>
      <c r="C173" t="s">
        <v>578</v>
      </c>
      <c r="D173" t="s">
        <v>579</v>
      </c>
      <c r="E173" s="12">
        <v>136000</v>
      </c>
    </row>
    <row r="174" spans="2:5" x14ac:dyDescent="0.2">
      <c r="B174" t="s">
        <v>756</v>
      </c>
      <c r="C174" t="s">
        <v>603</v>
      </c>
      <c r="D174" t="s">
        <v>587</v>
      </c>
      <c r="E174" s="12">
        <v>323000</v>
      </c>
    </row>
    <row r="175" spans="2:5" x14ac:dyDescent="0.2">
      <c r="B175" t="s">
        <v>757</v>
      </c>
      <c r="C175" t="s">
        <v>589</v>
      </c>
      <c r="D175" t="s">
        <v>579</v>
      </c>
      <c r="E175" s="12">
        <v>211000</v>
      </c>
    </row>
    <row r="176" spans="2:5" x14ac:dyDescent="0.2">
      <c r="B176" t="s">
        <v>758</v>
      </c>
      <c r="C176" t="s">
        <v>603</v>
      </c>
      <c r="D176" t="s">
        <v>579</v>
      </c>
      <c r="E176" s="12">
        <v>-277000</v>
      </c>
    </row>
    <row r="177" spans="2:5" x14ac:dyDescent="0.2">
      <c r="B177" t="s">
        <v>759</v>
      </c>
      <c r="C177" t="s">
        <v>599</v>
      </c>
      <c r="D177" t="s">
        <v>587</v>
      </c>
      <c r="E177" s="12">
        <v>-196000</v>
      </c>
    </row>
    <row r="178" spans="2:5" x14ac:dyDescent="0.2">
      <c r="B178" t="s">
        <v>760</v>
      </c>
      <c r="C178" t="s">
        <v>605</v>
      </c>
      <c r="D178" t="s">
        <v>587</v>
      </c>
      <c r="E178" s="12">
        <v>10000</v>
      </c>
    </row>
    <row r="179" spans="2:5" x14ac:dyDescent="0.2">
      <c r="B179" t="s">
        <v>761</v>
      </c>
      <c r="C179" t="s">
        <v>581</v>
      </c>
      <c r="D179" t="s">
        <v>587</v>
      </c>
      <c r="E179" s="12">
        <v>157000</v>
      </c>
    </row>
    <row r="180" spans="2:5" x14ac:dyDescent="0.2">
      <c r="B180" t="s">
        <v>762</v>
      </c>
      <c r="C180" t="s">
        <v>599</v>
      </c>
      <c r="D180" t="s">
        <v>585</v>
      </c>
      <c r="E180" s="12">
        <v>-462000</v>
      </c>
    </row>
    <row r="181" spans="2:5" x14ac:dyDescent="0.2">
      <c r="B181" t="s">
        <v>763</v>
      </c>
      <c r="C181" t="s">
        <v>578</v>
      </c>
      <c r="D181" t="s">
        <v>582</v>
      </c>
      <c r="E181" s="12">
        <v>-79000</v>
      </c>
    </row>
    <row r="182" spans="2:5" x14ac:dyDescent="0.2">
      <c r="B182" t="s">
        <v>764</v>
      </c>
      <c r="C182" t="s">
        <v>605</v>
      </c>
      <c r="D182" t="s">
        <v>579</v>
      </c>
      <c r="E182" s="12">
        <v>337000</v>
      </c>
    </row>
    <row r="183" spans="2:5" x14ac:dyDescent="0.2">
      <c r="B183" t="s">
        <v>765</v>
      </c>
      <c r="C183" t="s">
        <v>603</v>
      </c>
      <c r="D183" t="s">
        <v>585</v>
      </c>
      <c r="E183" s="12">
        <v>280000</v>
      </c>
    </row>
    <row r="184" spans="2:5" x14ac:dyDescent="0.2">
      <c r="B184" t="s">
        <v>766</v>
      </c>
      <c r="C184" t="s">
        <v>597</v>
      </c>
      <c r="D184" t="s">
        <v>585</v>
      </c>
      <c r="E184" s="12">
        <v>322000</v>
      </c>
    </row>
    <row r="185" spans="2:5" x14ac:dyDescent="0.2">
      <c r="B185" t="s">
        <v>767</v>
      </c>
      <c r="C185" t="s">
        <v>603</v>
      </c>
      <c r="D185" t="s">
        <v>579</v>
      </c>
      <c r="E185" s="12">
        <v>104000</v>
      </c>
    </row>
    <row r="186" spans="2:5" x14ac:dyDescent="0.2">
      <c r="B186" t="s">
        <v>768</v>
      </c>
      <c r="C186" t="s">
        <v>581</v>
      </c>
      <c r="D186" t="s">
        <v>579</v>
      </c>
      <c r="E186" s="12">
        <v>-476000</v>
      </c>
    </row>
    <row r="187" spans="2:5" x14ac:dyDescent="0.2">
      <c r="B187" t="s">
        <v>769</v>
      </c>
      <c r="C187" t="s">
        <v>589</v>
      </c>
      <c r="D187" t="s">
        <v>582</v>
      </c>
      <c r="E187" s="12">
        <v>-338000</v>
      </c>
    </row>
    <row r="188" spans="2:5" x14ac:dyDescent="0.2">
      <c r="B188" t="s">
        <v>770</v>
      </c>
      <c r="C188" t="s">
        <v>597</v>
      </c>
      <c r="D188" t="s">
        <v>579</v>
      </c>
      <c r="E188" s="12">
        <v>397000</v>
      </c>
    </row>
    <row r="189" spans="2:5" x14ac:dyDescent="0.2">
      <c r="B189" t="s">
        <v>771</v>
      </c>
      <c r="C189" t="s">
        <v>592</v>
      </c>
      <c r="D189" t="s">
        <v>579</v>
      </c>
      <c r="E189" s="12">
        <v>10000</v>
      </c>
    </row>
    <row r="190" spans="2:5" x14ac:dyDescent="0.2">
      <c r="B190" t="s">
        <v>772</v>
      </c>
      <c r="C190" t="s">
        <v>599</v>
      </c>
      <c r="D190" t="s">
        <v>579</v>
      </c>
      <c r="E190" s="12">
        <v>256000</v>
      </c>
    </row>
    <row r="191" spans="2:5" x14ac:dyDescent="0.2">
      <c r="B191" t="s">
        <v>773</v>
      </c>
      <c r="C191" t="s">
        <v>578</v>
      </c>
      <c r="D191" t="s">
        <v>585</v>
      </c>
      <c r="E191" s="12">
        <v>445000</v>
      </c>
    </row>
    <row r="192" spans="2:5" x14ac:dyDescent="0.2">
      <c r="B192" t="s">
        <v>774</v>
      </c>
      <c r="C192" t="s">
        <v>581</v>
      </c>
      <c r="D192" t="s">
        <v>587</v>
      </c>
      <c r="E192" s="12">
        <v>151000</v>
      </c>
    </row>
    <row r="193" spans="2:5" x14ac:dyDescent="0.2">
      <c r="B193" t="s">
        <v>775</v>
      </c>
      <c r="C193" t="s">
        <v>581</v>
      </c>
      <c r="D193" t="s">
        <v>579</v>
      </c>
      <c r="E193" s="12">
        <v>351000</v>
      </c>
    </row>
    <row r="194" spans="2:5" x14ac:dyDescent="0.2">
      <c r="B194" t="s">
        <v>776</v>
      </c>
      <c r="C194" t="s">
        <v>599</v>
      </c>
      <c r="D194" t="s">
        <v>585</v>
      </c>
      <c r="E194" s="12">
        <v>-342000</v>
      </c>
    </row>
    <row r="195" spans="2:5" x14ac:dyDescent="0.2">
      <c r="B195" t="s">
        <v>777</v>
      </c>
      <c r="C195" t="s">
        <v>597</v>
      </c>
      <c r="D195" t="s">
        <v>585</v>
      </c>
      <c r="E195" s="12">
        <v>240000</v>
      </c>
    </row>
    <row r="196" spans="2:5" x14ac:dyDescent="0.2">
      <c r="B196" t="s">
        <v>778</v>
      </c>
      <c r="C196" t="s">
        <v>581</v>
      </c>
      <c r="D196" t="s">
        <v>585</v>
      </c>
      <c r="E196" s="12">
        <v>135000</v>
      </c>
    </row>
    <row r="197" spans="2:5" x14ac:dyDescent="0.2">
      <c r="B197" t="s">
        <v>779</v>
      </c>
      <c r="C197" t="s">
        <v>589</v>
      </c>
      <c r="D197" t="s">
        <v>582</v>
      </c>
      <c r="E197" s="12">
        <v>17000</v>
      </c>
    </row>
    <row r="198" spans="2:5" x14ac:dyDescent="0.2">
      <c r="B198" t="s">
        <v>780</v>
      </c>
      <c r="C198" t="s">
        <v>597</v>
      </c>
      <c r="D198" t="s">
        <v>579</v>
      </c>
      <c r="E198" s="12">
        <v>-341000</v>
      </c>
    </row>
    <row r="199" spans="2:5" x14ac:dyDescent="0.2">
      <c r="B199" t="s">
        <v>781</v>
      </c>
      <c r="C199" t="s">
        <v>605</v>
      </c>
      <c r="D199" t="s">
        <v>587</v>
      </c>
      <c r="E199" s="12">
        <v>83000</v>
      </c>
    </row>
    <row r="200" spans="2:5" x14ac:dyDescent="0.2">
      <c r="B200" t="s">
        <v>782</v>
      </c>
      <c r="C200" t="s">
        <v>592</v>
      </c>
      <c r="D200" t="s">
        <v>582</v>
      </c>
      <c r="E200" s="12">
        <v>-329000</v>
      </c>
    </row>
    <row r="201" spans="2:5" x14ac:dyDescent="0.2">
      <c r="B201" t="s">
        <v>783</v>
      </c>
      <c r="C201" t="s">
        <v>589</v>
      </c>
      <c r="D201" t="s">
        <v>587</v>
      </c>
      <c r="E201" s="12">
        <v>-19000</v>
      </c>
    </row>
    <row r="202" spans="2:5" x14ac:dyDescent="0.2">
      <c r="B202" t="s">
        <v>784</v>
      </c>
      <c r="C202" t="s">
        <v>599</v>
      </c>
      <c r="D202" t="s">
        <v>579</v>
      </c>
      <c r="E202" s="12">
        <v>379000</v>
      </c>
    </row>
    <row r="203" spans="2:5" x14ac:dyDescent="0.2">
      <c r="B203" t="s">
        <v>785</v>
      </c>
      <c r="C203" t="s">
        <v>599</v>
      </c>
      <c r="D203" t="s">
        <v>582</v>
      </c>
      <c r="E203" s="12">
        <v>-398000</v>
      </c>
    </row>
    <row r="204" spans="2:5" x14ac:dyDescent="0.2">
      <c r="B204" t="s">
        <v>786</v>
      </c>
      <c r="C204" t="s">
        <v>589</v>
      </c>
      <c r="D204" t="s">
        <v>582</v>
      </c>
      <c r="E204" s="12">
        <v>317000</v>
      </c>
    </row>
    <row r="205" spans="2:5" x14ac:dyDescent="0.2">
      <c r="B205" t="s">
        <v>787</v>
      </c>
      <c r="C205" t="s">
        <v>595</v>
      </c>
      <c r="D205" t="s">
        <v>582</v>
      </c>
      <c r="E205" s="12">
        <v>303000</v>
      </c>
    </row>
    <row r="206" spans="2:5" x14ac:dyDescent="0.2">
      <c r="B206" t="s">
        <v>788</v>
      </c>
      <c r="C206" t="s">
        <v>595</v>
      </c>
      <c r="D206" t="s">
        <v>582</v>
      </c>
      <c r="E206" s="12">
        <v>-355000</v>
      </c>
    </row>
    <row r="207" spans="2:5" x14ac:dyDescent="0.2">
      <c r="B207" t="s">
        <v>789</v>
      </c>
      <c r="C207" t="s">
        <v>581</v>
      </c>
      <c r="D207" t="s">
        <v>579</v>
      </c>
      <c r="E207" s="12">
        <v>152000</v>
      </c>
    </row>
    <row r="208" spans="2:5" x14ac:dyDescent="0.2">
      <c r="B208" t="s">
        <v>790</v>
      </c>
      <c r="C208" t="s">
        <v>581</v>
      </c>
      <c r="D208" t="s">
        <v>587</v>
      </c>
      <c r="E208" s="12">
        <v>353000</v>
      </c>
    </row>
    <row r="209" spans="2:5" x14ac:dyDescent="0.2">
      <c r="B209" t="s">
        <v>791</v>
      </c>
      <c r="C209" t="s">
        <v>592</v>
      </c>
      <c r="D209" t="s">
        <v>579</v>
      </c>
      <c r="E209" s="12">
        <v>-111000</v>
      </c>
    </row>
    <row r="210" spans="2:5" x14ac:dyDescent="0.2">
      <c r="B210" t="s">
        <v>792</v>
      </c>
      <c r="C210" t="s">
        <v>578</v>
      </c>
      <c r="D210" t="s">
        <v>585</v>
      </c>
      <c r="E210" s="12">
        <v>-377000</v>
      </c>
    </row>
    <row r="211" spans="2:5" x14ac:dyDescent="0.2">
      <c r="B211" t="s">
        <v>793</v>
      </c>
      <c r="C211" t="s">
        <v>592</v>
      </c>
      <c r="D211" t="s">
        <v>585</v>
      </c>
      <c r="E211" s="12">
        <v>3000</v>
      </c>
    </row>
    <row r="212" spans="2:5" x14ac:dyDescent="0.2">
      <c r="B212" t="s">
        <v>794</v>
      </c>
      <c r="C212" t="s">
        <v>589</v>
      </c>
      <c r="D212" t="s">
        <v>585</v>
      </c>
      <c r="E212" s="12">
        <v>445000</v>
      </c>
    </row>
    <row r="213" spans="2:5" x14ac:dyDescent="0.2">
      <c r="B213" t="s">
        <v>795</v>
      </c>
      <c r="C213" t="s">
        <v>589</v>
      </c>
      <c r="D213" t="s">
        <v>585</v>
      </c>
      <c r="E213" s="12">
        <v>-7000</v>
      </c>
    </row>
    <row r="214" spans="2:5" x14ac:dyDescent="0.2">
      <c r="B214" t="s">
        <v>796</v>
      </c>
      <c r="C214" t="s">
        <v>597</v>
      </c>
      <c r="D214" t="s">
        <v>579</v>
      </c>
      <c r="E214" s="12">
        <v>452000</v>
      </c>
    </row>
    <row r="215" spans="2:5" x14ac:dyDescent="0.2">
      <c r="B215" t="s">
        <v>797</v>
      </c>
      <c r="C215" t="s">
        <v>603</v>
      </c>
      <c r="D215" t="s">
        <v>582</v>
      </c>
      <c r="E215" s="12">
        <v>-227000</v>
      </c>
    </row>
    <row r="216" spans="2:5" x14ac:dyDescent="0.2">
      <c r="B216" t="s">
        <v>798</v>
      </c>
      <c r="C216" t="s">
        <v>605</v>
      </c>
      <c r="D216" t="s">
        <v>582</v>
      </c>
      <c r="E216" s="12">
        <v>452000</v>
      </c>
    </row>
    <row r="217" spans="2:5" x14ac:dyDescent="0.2">
      <c r="B217" t="s">
        <v>799</v>
      </c>
      <c r="C217" t="s">
        <v>592</v>
      </c>
      <c r="D217" t="s">
        <v>579</v>
      </c>
      <c r="E217" s="12">
        <v>447000</v>
      </c>
    </row>
    <row r="218" spans="2:5" x14ac:dyDescent="0.2">
      <c r="B218" t="s">
        <v>800</v>
      </c>
      <c r="C218" t="s">
        <v>603</v>
      </c>
      <c r="D218" t="s">
        <v>582</v>
      </c>
      <c r="E218" s="12">
        <v>496000</v>
      </c>
    </row>
    <row r="219" spans="2:5" x14ac:dyDescent="0.2">
      <c r="B219" t="s">
        <v>801</v>
      </c>
      <c r="C219" t="s">
        <v>592</v>
      </c>
      <c r="D219" t="s">
        <v>579</v>
      </c>
      <c r="E219" s="12">
        <v>439000</v>
      </c>
    </row>
    <row r="220" spans="2:5" x14ac:dyDescent="0.2">
      <c r="B220" t="s">
        <v>802</v>
      </c>
      <c r="C220" t="s">
        <v>592</v>
      </c>
      <c r="D220" t="s">
        <v>582</v>
      </c>
      <c r="E220" s="12">
        <v>313000</v>
      </c>
    </row>
    <row r="221" spans="2:5" x14ac:dyDescent="0.2">
      <c r="B221" t="s">
        <v>803</v>
      </c>
      <c r="C221" t="s">
        <v>589</v>
      </c>
      <c r="D221" t="s">
        <v>582</v>
      </c>
      <c r="E221" s="12">
        <v>276000</v>
      </c>
    </row>
    <row r="222" spans="2:5" x14ac:dyDescent="0.2">
      <c r="B222" t="s">
        <v>804</v>
      </c>
      <c r="C222" t="s">
        <v>581</v>
      </c>
      <c r="D222" t="s">
        <v>582</v>
      </c>
      <c r="E222" s="12">
        <v>292000</v>
      </c>
    </row>
    <row r="223" spans="2:5" x14ac:dyDescent="0.2">
      <c r="B223" t="s">
        <v>805</v>
      </c>
      <c r="C223" t="s">
        <v>603</v>
      </c>
      <c r="D223" t="s">
        <v>582</v>
      </c>
      <c r="E223" s="12">
        <v>-300000</v>
      </c>
    </row>
    <row r="224" spans="2:5" x14ac:dyDescent="0.2">
      <c r="B224" t="s">
        <v>806</v>
      </c>
      <c r="C224" t="s">
        <v>589</v>
      </c>
      <c r="D224" t="s">
        <v>579</v>
      </c>
      <c r="E224" s="12">
        <v>41000</v>
      </c>
    </row>
    <row r="225" spans="2:5" x14ac:dyDescent="0.2">
      <c r="B225" t="s">
        <v>807</v>
      </c>
      <c r="C225" t="s">
        <v>603</v>
      </c>
      <c r="D225" t="s">
        <v>587</v>
      </c>
      <c r="E225" s="12">
        <v>-332000</v>
      </c>
    </row>
    <row r="226" spans="2:5" x14ac:dyDescent="0.2">
      <c r="B226" t="s">
        <v>808</v>
      </c>
      <c r="C226" t="s">
        <v>589</v>
      </c>
      <c r="D226" t="s">
        <v>579</v>
      </c>
      <c r="E226" s="12">
        <v>211000</v>
      </c>
    </row>
    <row r="227" spans="2:5" x14ac:dyDescent="0.2">
      <c r="B227" t="s">
        <v>809</v>
      </c>
      <c r="C227" t="s">
        <v>578</v>
      </c>
      <c r="D227" t="s">
        <v>585</v>
      </c>
      <c r="E227" s="12">
        <v>-249000</v>
      </c>
    </row>
    <row r="228" spans="2:5" x14ac:dyDescent="0.2">
      <c r="B228" t="s">
        <v>810</v>
      </c>
      <c r="C228" t="s">
        <v>581</v>
      </c>
      <c r="D228" t="s">
        <v>585</v>
      </c>
      <c r="E228" s="12">
        <v>-441000</v>
      </c>
    </row>
    <row r="229" spans="2:5" x14ac:dyDescent="0.2">
      <c r="B229" t="s">
        <v>811</v>
      </c>
      <c r="C229" t="s">
        <v>578</v>
      </c>
      <c r="D229" t="s">
        <v>585</v>
      </c>
      <c r="E229" s="12">
        <v>349000</v>
      </c>
    </row>
    <row r="230" spans="2:5" x14ac:dyDescent="0.2">
      <c r="B230" t="s">
        <v>812</v>
      </c>
      <c r="C230" t="s">
        <v>603</v>
      </c>
      <c r="D230" t="s">
        <v>587</v>
      </c>
      <c r="E230" s="12">
        <v>-468000</v>
      </c>
    </row>
    <row r="231" spans="2:5" x14ac:dyDescent="0.2">
      <c r="B231" t="s">
        <v>813</v>
      </c>
      <c r="C231" t="s">
        <v>592</v>
      </c>
      <c r="D231" t="s">
        <v>579</v>
      </c>
      <c r="E231" s="12">
        <v>-115000</v>
      </c>
    </row>
    <row r="232" spans="2:5" x14ac:dyDescent="0.2">
      <c r="B232" t="s">
        <v>814</v>
      </c>
      <c r="C232" t="s">
        <v>592</v>
      </c>
      <c r="D232" t="s">
        <v>587</v>
      </c>
      <c r="E232" s="12">
        <v>152000</v>
      </c>
    </row>
    <row r="233" spans="2:5" x14ac:dyDescent="0.2">
      <c r="B233" t="s">
        <v>815</v>
      </c>
      <c r="C233" t="s">
        <v>595</v>
      </c>
      <c r="D233" t="s">
        <v>579</v>
      </c>
      <c r="E233" s="12">
        <v>57000</v>
      </c>
    </row>
    <row r="234" spans="2:5" x14ac:dyDescent="0.2">
      <c r="B234" t="s">
        <v>816</v>
      </c>
      <c r="C234" t="s">
        <v>578</v>
      </c>
      <c r="D234" t="s">
        <v>579</v>
      </c>
      <c r="E234" s="12">
        <v>-191000</v>
      </c>
    </row>
    <row r="235" spans="2:5" x14ac:dyDescent="0.2">
      <c r="B235" t="s">
        <v>817</v>
      </c>
      <c r="C235" t="s">
        <v>595</v>
      </c>
      <c r="D235" t="s">
        <v>582</v>
      </c>
      <c r="E235" s="12">
        <v>133000</v>
      </c>
    </row>
    <row r="236" spans="2:5" x14ac:dyDescent="0.2">
      <c r="B236" t="s">
        <v>818</v>
      </c>
      <c r="C236" t="s">
        <v>599</v>
      </c>
      <c r="D236" t="s">
        <v>587</v>
      </c>
      <c r="E236" s="12">
        <v>212000</v>
      </c>
    </row>
    <row r="237" spans="2:5" x14ac:dyDescent="0.2">
      <c r="B237" t="s">
        <v>819</v>
      </c>
      <c r="C237" t="s">
        <v>597</v>
      </c>
      <c r="D237" t="s">
        <v>582</v>
      </c>
      <c r="E237" s="12">
        <v>-468000</v>
      </c>
    </row>
    <row r="238" spans="2:5" x14ac:dyDescent="0.2">
      <c r="B238" t="s">
        <v>820</v>
      </c>
      <c r="C238" t="s">
        <v>578</v>
      </c>
      <c r="D238" t="s">
        <v>585</v>
      </c>
      <c r="E238" s="12">
        <v>300000</v>
      </c>
    </row>
    <row r="239" spans="2:5" x14ac:dyDescent="0.2">
      <c r="B239" t="s">
        <v>821</v>
      </c>
      <c r="C239" t="s">
        <v>578</v>
      </c>
      <c r="D239" t="s">
        <v>582</v>
      </c>
      <c r="E239" s="12">
        <v>-396000</v>
      </c>
    </row>
    <row r="240" spans="2:5" x14ac:dyDescent="0.2">
      <c r="B240" t="s">
        <v>822</v>
      </c>
      <c r="C240" t="s">
        <v>589</v>
      </c>
      <c r="D240" t="s">
        <v>587</v>
      </c>
      <c r="E240" s="12">
        <v>-428000</v>
      </c>
    </row>
    <row r="241" spans="2:5" x14ac:dyDescent="0.2">
      <c r="B241" t="s">
        <v>823</v>
      </c>
      <c r="C241" t="s">
        <v>581</v>
      </c>
      <c r="D241" t="s">
        <v>585</v>
      </c>
      <c r="E241" s="12">
        <v>15000</v>
      </c>
    </row>
    <row r="242" spans="2:5" x14ac:dyDescent="0.2">
      <c r="B242" t="s">
        <v>824</v>
      </c>
      <c r="C242" t="s">
        <v>599</v>
      </c>
      <c r="D242" t="s">
        <v>587</v>
      </c>
      <c r="E242" s="12">
        <v>-486000</v>
      </c>
    </row>
    <row r="243" spans="2:5" x14ac:dyDescent="0.2">
      <c r="B243" t="s">
        <v>825</v>
      </c>
      <c r="C243" t="s">
        <v>578</v>
      </c>
      <c r="D243" t="s">
        <v>582</v>
      </c>
      <c r="E243" s="12">
        <v>-283000</v>
      </c>
    </row>
    <row r="244" spans="2:5" x14ac:dyDescent="0.2">
      <c r="B244" t="s">
        <v>826</v>
      </c>
      <c r="C244" t="s">
        <v>603</v>
      </c>
      <c r="D244" t="s">
        <v>579</v>
      </c>
      <c r="E244" s="12">
        <v>-114000</v>
      </c>
    </row>
    <row r="245" spans="2:5" x14ac:dyDescent="0.2">
      <c r="B245" t="s">
        <v>827</v>
      </c>
      <c r="C245" t="s">
        <v>595</v>
      </c>
      <c r="D245" t="s">
        <v>585</v>
      </c>
      <c r="E245" s="12">
        <v>427000</v>
      </c>
    </row>
    <row r="246" spans="2:5" x14ac:dyDescent="0.2">
      <c r="B246" t="s">
        <v>828</v>
      </c>
      <c r="C246" t="s">
        <v>599</v>
      </c>
      <c r="D246" t="s">
        <v>579</v>
      </c>
      <c r="E246" s="12">
        <v>251000</v>
      </c>
    </row>
    <row r="247" spans="2:5" x14ac:dyDescent="0.2">
      <c r="B247" t="s">
        <v>829</v>
      </c>
      <c r="C247" t="s">
        <v>595</v>
      </c>
      <c r="D247" t="s">
        <v>585</v>
      </c>
      <c r="E247" s="12">
        <v>-69000</v>
      </c>
    </row>
    <row r="248" spans="2:5" x14ac:dyDescent="0.2">
      <c r="B248" t="s">
        <v>830</v>
      </c>
      <c r="C248" t="s">
        <v>599</v>
      </c>
      <c r="D248" t="s">
        <v>579</v>
      </c>
      <c r="E248" s="12">
        <v>152000</v>
      </c>
    </row>
    <row r="249" spans="2:5" x14ac:dyDescent="0.2">
      <c r="B249" t="s">
        <v>831</v>
      </c>
      <c r="C249" t="s">
        <v>589</v>
      </c>
      <c r="D249" t="s">
        <v>582</v>
      </c>
      <c r="E249" s="12">
        <v>-352000</v>
      </c>
    </row>
    <row r="250" spans="2:5" x14ac:dyDescent="0.2">
      <c r="B250" t="s">
        <v>832</v>
      </c>
      <c r="C250" t="s">
        <v>595</v>
      </c>
      <c r="D250" t="s">
        <v>579</v>
      </c>
      <c r="E250" s="12">
        <v>-474000</v>
      </c>
    </row>
    <row r="251" spans="2:5" x14ac:dyDescent="0.2">
      <c r="B251" t="s">
        <v>833</v>
      </c>
      <c r="C251" t="s">
        <v>589</v>
      </c>
      <c r="D251" t="s">
        <v>587</v>
      </c>
      <c r="E251" s="12">
        <v>73000</v>
      </c>
    </row>
    <row r="252" spans="2:5" x14ac:dyDescent="0.2">
      <c r="B252" t="s">
        <v>834</v>
      </c>
      <c r="C252" t="s">
        <v>581</v>
      </c>
      <c r="D252" t="s">
        <v>579</v>
      </c>
      <c r="E252" s="12">
        <v>-385000</v>
      </c>
    </row>
    <row r="253" spans="2:5" x14ac:dyDescent="0.2">
      <c r="B253" t="s">
        <v>835</v>
      </c>
      <c r="C253" t="s">
        <v>578</v>
      </c>
      <c r="D253" t="s">
        <v>582</v>
      </c>
      <c r="E253" s="12">
        <v>32000</v>
      </c>
    </row>
    <row r="254" spans="2:5" x14ac:dyDescent="0.2">
      <c r="B254" t="s">
        <v>836</v>
      </c>
      <c r="C254" t="s">
        <v>599</v>
      </c>
      <c r="D254" t="s">
        <v>585</v>
      </c>
      <c r="E254" s="12">
        <v>-210000</v>
      </c>
    </row>
    <row r="255" spans="2:5" x14ac:dyDescent="0.2">
      <c r="B255" t="s">
        <v>837</v>
      </c>
      <c r="C255" t="s">
        <v>589</v>
      </c>
      <c r="D255" t="s">
        <v>579</v>
      </c>
      <c r="E255" s="12">
        <v>-456000</v>
      </c>
    </row>
    <row r="256" spans="2:5" x14ac:dyDescent="0.2">
      <c r="B256" t="s">
        <v>838</v>
      </c>
      <c r="C256" t="s">
        <v>603</v>
      </c>
      <c r="D256" t="s">
        <v>579</v>
      </c>
      <c r="E256" s="12">
        <v>393000</v>
      </c>
    </row>
    <row r="257" spans="2:5" x14ac:dyDescent="0.2">
      <c r="B257" t="s">
        <v>839</v>
      </c>
      <c r="C257" t="s">
        <v>592</v>
      </c>
      <c r="D257" t="s">
        <v>582</v>
      </c>
      <c r="E257" s="12">
        <v>123000</v>
      </c>
    </row>
    <row r="258" spans="2:5" x14ac:dyDescent="0.2">
      <c r="B258" t="s">
        <v>840</v>
      </c>
      <c r="C258" t="s">
        <v>603</v>
      </c>
      <c r="D258" t="s">
        <v>587</v>
      </c>
      <c r="E258" s="12">
        <v>63000</v>
      </c>
    </row>
    <row r="259" spans="2:5" x14ac:dyDescent="0.2">
      <c r="B259" t="s">
        <v>841</v>
      </c>
      <c r="C259" t="s">
        <v>578</v>
      </c>
      <c r="D259" t="s">
        <v>585</v>
      </c>
      <c r="E259" s="12">
        <v>-102000</v>
      </c>
    </row>
    <row r="260" spans="2:5" x14ac:dyDescent="0.2">
      <c r="B260" t="s">
        <v>842</v>
      </c>
      <c r="C260" t="s">
        <v>578</v>
      </c>
      <c r="D260" t="s">
        <v>587</v>
      </c>
      <c r="E260" s="12">
        <v>42000</v>
      </c>
    </row>
    <row r="261" spans="2:5" x14ac:dyDescent="0.2">
      <c r="B261" t="s">
        <v>843</v>
      </c>
      <c r="C261" t="s">
        <v>597</v>
      </c>
      <c r="D261" t="s">
        <v>587</v>
      </c>
      <c r="E261" s="12">
        <v>-200000</v>
      </c>
    </row>
    <row r="262" spans="2:5" x14ac:dyDescent="0.2">
      <c r="B262" t="s">
        <v>844</v>
      </c>
      <c r="C262" t="s">
        <v>592</v>
      </c>
      <c r="D262" t="s">
        <v>585</v>
      </c>
      <c r="E262" s="12">
        <v>246000</v>
      </c>
    </row>
    <row r="263" spans="2:5" x14ac:dyDescent="0.2">
      <c r="B263" t="s">
        <v>845</v>
      </c>
      <c r="C263" t="s">
        <v>597</v>
      </c>
      <c r="D263" t="s">
        <v>587</v>
      </c>
      <c r="E263" s="12">
        <v>-60000</v>
      </c>
    </row>
    <row r="264" spans="2:5" x14ac:dyDescent="0.2">
      <c r="B264" t="s">
        <v>846</v>
      </c>
      <c r="C264" t="s">
        <v>589</v>
      </c>
      <c r="D264" t="s">
        <v>579</v>
      </c>
      <c r="E264" s="12">
        <v>116000</v>
      </c>
    </row>
    <row r="265" spans="2:5" x14ac:dyDescent="0.2">
      <c r="B265" t="s">
        <v>847</v>
      </c>
      <c r="C265" t="s">
        <v>581</v>
      </c>
      <c r="D265" t="s">
        <v>582</v>
      </c>
      <c r="E265" s="12">
        <v>-41000</v>
      </c>
    </row>
    <row r="266" spans="2:5" x14ac:dyDescent="0.2">
      <c r="B266" t="s">
        <v>848</v>
      </c>
      <c r="C266" t="s">
        <v>578</v>
      </c>
      <c r="D266" t="s">
        <v>585</v>
      </c>
      <c r="E266" s="12">
        <v>-229000</v>
      </c>
    </row>
    <row r="267" spans="2:5" x14ac:dyDescent="0.2">
      <c r="B267" t="s">
        <v>849</v>
      </c>
      <c r="C267" t="s">
        <v>589</v>
      </c>
      <c r="D267" t="s">
        <v>587</v>
      </c>
      <c r="E267" s="12">
        <v>197000</v>
      </c>
    </row>
    <row r="268" spans="2:5" x14ac:dyDescent="0.2">
      <c r="B268" t="s">
        <v>850</v>
      </c>
      <c r="C268" t="s">
        <v>581</v>
      </c>
      <c r="D268" t="s">
        <v>582</v>
      </c>
      <c r="E268" s="12">
        <v>281000</v>
      </c>
    </row>
    <row r="269" spans="2:5" x14ac:dyDescent="0.2">
      <c r="B269" t="s">
        <v>851</v>
      </c>
      <c r="C269" t="s">
        <v>581</v>
      </c>
      <c r="D269" t="s">
        <v>579</v>
      </c>
      <c r="E269" s="12">
        <v>-53000</v>
      </c>
    </row>
    <row r="270" spans="2:5" x14ac:dyDescent="0.2">
      <c r="B270" t="s">
        <v>852</v>
      </c>
      <c r="C270" t="s">
        <v>605</v>
      </c>
      <c r="D270" t="s">
        <v>579</v>
      </c>
      <c r="E270" s="12">
        <v>413000</v>
      </c>
    </row>
    <row r="271" spans="2:5" x14ac:dyDescent="0.2">
      <c r="B271" t="s">
        <v>853</v>
      </c>
      <c r="C271" t="s">
        <v>589</v>
      </c>
      <c r="D271" t="s">
        <v>582</v>
      </c>
      <c r="E271" s="12">
        <v>489000</v>
      </c>
    </row>
    <row r="272" spans="2:5" x14ac:dyDescent="0.2">
      <c r="B272" t="s">
        <v>854</v>
      </c>
      <c r="C272" t="s">
        <v>592</v>
      </c>
      <c r="D272" t="s">
        <v>587</v>
      </c>
      <c r="E272" s="12">
        <v>50000</v>
      </c>
    </row>
    <row r="273" spans="2:5" x14ac:dyDescent="0.2">
      <c r="B273" t="s">
        <v>855</v>
      </c>
      <c r="C273" t="s">
        <v>592</v>
      </c>
      <c r="D273" t="s">
        <v>585</v>
      </c>
      <c r="E273" s="12">
        <v>277000</v>
      </c>
    </row>
    <row r="274" spans="2:5" x14ac:dyDescent="0.2">
      <c r="B274" t="s">
        <v>856</v>
      </c>
      <c r="C274" t="s">
        <v>578</v>
      </c>
      <c r="D274" t="s">
        <v>582</v>
      </c>
      <c r="E274" s="12">
        <v>-120000</v>
      </c>
    </row>
    <row r="275" spans="2:5" x14ac:dyDescent="0.2">
      <c r="B275" t="s">
        <v>857</v>
      </c>
      <c r="C275" t="s">
        <v>599</v>
      </c>
      <c r="D275" t="s">
        <v>587</v>
      </c>
      <c r="E275" s="12">
        <v>-16000</v>
      </c>
    </row>
    <row r="276" spans="2:5" x14ac:dyDescent="0.2">
      <c r="B276" t="s">
        <v>858</v>
      </c>
      <c r="C276" t="s">
        <v>599</v>
      </c>
      <c r="D276" t="s">
        <v>579</v>
      </c>
      <c r="E276" s="12">
        <v>-398000</v>
      </c>
    </row>
    <row r="277" spans="2:5" x14ac:dyDescent="0.2">
      <c r="B277" t="s">
        <v>859</v>
      </c>
      <c r="C277" t="s">
        <v>592</v>
      </c>
      <c r="D277" t="s">
        <v>585</v>
      </c>
      <c r="E277" s="12">
        <v>-173000</v>
      </c>
    </row>
    <row r="278" spans="2:5" x14ac:dyDescent="0.2">
      <c r="B278" t="s">
        <v>860</v>
      </c>
      <c r="C278" t="s">
        <v>592</v>
      </c>
      <c r="D278" t="s">
        <v>582</v>
      </c>
      <c r="E278" s="12">
        <v>-450000</v>
      </c>
    </row>
    <row r="279" spans="2:5" x14ac:dyDescent="0.2">
      <c r="B279" t="s">
        <v>861</v>
      </c>
      <c r="C279" t="s">
        <v>603</v>
      </c>
      <c r="D279" t="s">
        <v>579</v>
      </c>
      <c r="E279" s="12">
        <v>-287000</v>
      </c>
    </row>
    <row r="280" spans="2:5" x14ac:dyDescent="0.2">
      <c r="B280" t="s">
        <v>862</v>
      </c>
      <c r="C280" t="s">
        <v>603</v>
      </c>
      <c r="D280" t="s">
        <v>587</v>
      </c>
      <c r="E280" s="12">
        <v>370000</v>
      </c>
    </row>
    <row r="281" spans="2:5" x14ac:dyDescent="0.2">
      <c r="B281" t="s">
        <v>863</v>
      </c>
      <c r="C281" t="s">
        <v>592</v>
      </c>
      <c r="D281" t="s">
        <v>585</v>
      </c>
      <c r="E281" s="12">
        <v>338000</v>
      </c>
    </row>
    <row r="282" spans="2:5" x14ac:dyDescent="0.2">
      <c r="B282" t="s">
        <v>864</v>
      </c>
      <c r="C282" t="s">
        <v>597</v>
      </c>
      <c r="D282" t="s">
        <v>579</v>
      </c>
      <c r="E282" s="12">
        <v>-382000</v>
      </c>
    </row>
    <row r="283" spans="2:5" x14ac:dyDescent="0.2">
      <c r="B283" t="s">
        <v>865</v>
      </c>
      <c r="C283" t="s">
        <v>595</v>
      </c>
      <c r="D283" t="s">
        <v>579</v>
      </c>
      <c r="E283" s="12">
        <v>-265000</v>
      </c>
    </row>
    <row r="284" spans="2:5" x14ac:dyDescent="0.2">
      <c r="B284" t="s">
        <v>866</v>
      </c>
      <c r="C284" t="s">
        <v>605</v>
      </c>
      <c r="D284" t="s">
        <v>579</v>
      </c>
      <c r="E284" s="12">
        <v>-296000</v>
      </c>
    </row>
    <row r="285" spans="2:5" x14ac:dyDescent="0.2">
      <c r="B285" t="s">
        <v>867</v>
      </c>
      <c r="C285" t="s">
        <v>581</v>
      </c>
      <c r="D285" t="s">
        <v>587</v>
      </c>
      <c r="E285" s="12">
        <v>-86000</v>
      </c>
    </row>
    <row r="286" spans="2:5" x14ac:dyDescent="0.2">
      <c r="B286" t="s">
        <v>868</v>
      </c>
      <c r="C286" t="s">
        <v>592</v>
      </c>
      <c r="D286" t="s">
        <v>585</v>
      </c>
      <c r="E286" s="12">
        <v>134000</v>
      </c>
    </row>
    <row r="287" spans="2:5" x14ac:dyDescent="0.2">
      <c r="B287" t="s">
        <v>869</v>
      </c>
      <c r="C287" t="s">
        <v>599</v>
      </c>
      <c r="D287" t="s">
        <v>579</v>
      </c>
      <c r="E287" s="12">
        <v>67000</v>
      </c>
    </row>
    <row r="288" spans="2:5" x14ac:dyDescent="0.2">
      <c r="B288" t="s">
        <v>870</v>
      </c>
      <c r="C288" t="s">
        <v>597</v>
      </c>
      <c r="D288" t="s">
        <v>582</v>
      </c>
      <c r="E288" s="12">
        <v>165000</v>
      </c>
    </row>
    <row r="289" spans="2:5" x14ac:dyDescent="0.2">
      <c r="B289" t="s">
        <v>871</v>
      </c>
      <c r="C289" t="s">
        <v>605</v>
      </c>
      <c r="D289" t="s">
        <v>585</v>
      </c>
      <c r="E289" s="12">
        <v>74000</v>
      </c>
    </row>
    <row r="290" spans="2:5" x14ac:dyDescent="0.2">
      <c r="B290" t="s">
        <v>872</v>
      </c>
      <c r="C290" t="s">
        <v>599</v>
      </c>
      <c r="D290" t="s">
        <v>582</v>
      </c>
      <c r="E290" s="12">
        <v>-451000</v>
      </c>
    </row>
    <row r="291" spans="2:5" x14ac:dyDescent="0.2">
      <c r="B291" t="s">
        <v>873</v>
      </c>
      <c r="C291" t="s">
        <v>599</v>
      </c>
      <c r="D291" t="s">
        <v>585</v>
      </c>
      <c r="E291" s="12">
        <v>303000</v>
      </c>
    </row>
    <row r="292" spans="2:5" x14ac:dyDescent="0.2">
      <c r="B292" t="s">
        <v>874</v>
      </c>
      <c r="C292" t="s">
        <v>603</v>
      </c>
      <c r="D292" t="s">
        <v>587</v>
      </c>
      <c r="E292" s="12">
        <v>-96000</v>
      </c>
    </row>
    <row r="293" spans="2:5" x14ac:dyDescent="0.2">
      <c r="B293" t="s">
        <v>875</v>
      </c>
      <c r="C293" t="s">
        <v>592</v>
      </c>
      <c r="D293" t="s">
        <v>582</v>
      </c>
      <c r="E293" s="12">
        <v>40000</v>
      </c>
    </row>
    <row r="294" spans="2:5" x14ac:dyDescent="0.2">
      <c r="B294" t="s">
        <v>876</v>
      </c>
      <c r="C294" t="s">
        <v>597</v>
      </c>
      <c r="D294" t="s">
        <v>587</v>
      </c>
      <c r="E294" s="12">
        <v>-297000</v>
      </c>
    </row>
    <row r="295" spans="2:5" x14ac:dyDescent="0.2">
      <c r="B295" t="s">
        <v>877</v>
      </c>
      <c r="C295" t="s">
        <v>603</v>
      </c>
      <c r="D295" t="s">
        <v>579</v>
      </c>
      <c r="E295" s="12">
        <v>126000</v>
      </c>
    </row>
    <row r="296" spans="2:5" x14ac:dyDescent="0.2">
      <c r="B296" t="s">
        <v>878</v>
      </c>
      <c r="C296" t="s">
        <v>592</v>
      </c>
      <c r="D296" t="s">
        <v>587</v>
      </c>
      <c r="E296" s="12">
        <v>378000</v>
      </c>
    </row>
    <row r="297" spans="2:5" x14ac:dyDescent="0.2">
      <c r="B297" t="s">
        <v>879</v>
      </c>
      <c r="C297" t="s">
        <v>595</v>
      </c>
      <c r="D297" t="s">
        <v>582</v>
      </c>
      <c r="E297" s="12">
        <v>116000</v>
      </c>
    </row>
    <row r="298" spans="2:5" x14ac:dyDescent="0.2">
      <c r="B298" t="s">
        <v>880</v>
      </c>
      <c r="C298" t="s">
        <v>595</v>
      </c>
      <c r="D298" t="s">
        <v>587</v>
      </c>
      <c r="E298" s="12">
        <v>-173000</v>
      </c>
    </row>
    <row r="299" spans="2:5" x14ac:dyDescent="0.2">
      <c r="B299" t="s">
        <v>881</v>
      </c>
      <c r="C299" t="s">
        <v>599</v>
      </c>
      <c r="D299" t="s">
        <v>579</v>
      </c>
      <c r="E299" s="12">
        <v>-132000</v>
      </c>
    </row>
    <row r="300" spans="2:5" x14ac:dyDescent="0.2">
      <c r="B300" t="s">
        <v>882</v>
      </c>
      <c r="C300" t="s">
        <v>599</v>
      </c>
      <c r="D300" t="s">
        <v>579</v>
      </c>
      <c r="E300" s="12">
        <v>-336000</v>
      </c>
    </row>
    <row r="301" spans="2:5" x14ac:dyDescent="0.2">
      <c r="B301" t="s">
        <v>883</v>
      </c>
      <c r="C301" t="s">
        <v>578</v>
      </c>
      <c r="D301" t="s">
        <v>585</v>
      </c>
      <c r="E301" s="12">
        <v>-137000</v>
      </c>
    </row>
    <row r="302" spans="2:5" x14ac:dyDescent="0.2">
      <c r="B302" t="s">
        <v>884</v>
      </c>
      <c r="C302" t="s">
        <v>597</v>
      </c>
      <c r="D302" t="s">
        <v>582</v>
      </c>
      <c r="E302" s="12">
        <v>180000</v>
      </c>
    </row>
    <row r="303" spans="2:5" x14ac:dyDescent="0.2">
      <c r="B303" t="s">
        <v>885</v>
      </c>
      <c r="C303" t="s">
        <v>603</v>
      </c>
      <c r="D303" t="s">
        <v>579</v>
      </c>
      <c r="E303" s="12">
        <v>335000</v>
      </c>
    </row>
    <row r="304" spans="2:5" x14ac:dyDescent="0.2">
      <c r="B304" t="s">
        <v>885</v>
      </c>
      <c r="C304" t="s">
        <v>595</v>
      </c>
      <c r="D304" t="s">
        <v>579</v>
      </c>
      <c r="E304" s="12">
        <v>396000</v>
      </c>
    </row>
    <row r="305" spans="2:5" x14ac:dyDescent="0.2">
      <c r="B305" t="s">
        <v>886</v>
      </c>
      <c r="C305" t="s">
        <v>589</v>
      </c>
      <c r="D305" t="s">
        <v>585</v>
      </c>
      <c r="E305" s="12">
        <v>403000</v>
      </c>
    </row>
    <row r="306" spans="2:5" x14ac:dyDescent="0.2">
      <c r="B306" t="s">
        <v>887</v>
      </c>
      <c r="C306" t="s">
        <v>599</v>
      </c>
      <c r="D306" t="s">
        <v>587</v>
      </c>
      <c r="E306" s="12">
        <v>32000</v>
      </c>
    </row>
    <row r="307" spans="2:5" x14ac:dyDescent="0.2">
      <c r="B307" t="s">
        <v>888</v>
      </c>
      <c r="C307" t="s">
        <v>599</v>
      </c>
      <c r="D307" t="s">
        <v>585</v>
      </c>
      <c r="E307" s="12">
        <v>-439000</v>
      </c>
    </row>
    <row r="308" spans="2:5" x14ac:dyDescent="0.2">
      <c r="B308" t="s">
        <v>889</v>
      </c>
      <c r="C308" t="s">
        <v>581</v>
      </c>
      <c r="D308" t="s">
        <v>587</v>
      </c>
      <c r="E308" s="12">
        <v>-118000</v>
      </c>
    </row>
    <row r="309" spans="2:5" x14ac:dyDescent="0.2">
      <c r="B309" t="s">
        <v>890</v>
      </c>
      <c r="C309" t="s">
        <v>597</v>
      </c>
      <c r="D309" t="s">
        <v>587</v>
      </c>
      <c r="E309" s="12">
        <v>-452000</v>
      </c>
    </row>
    <row r="310" spans="2:5" x14ac:dyDescent="0.2">
      <c r="B310" t="s">
        <v>891</v>
      </c>
      <c r="C310" t="s">
        <v>605</v>
      </c>
      <c r="D310" t="s">
        <v>579</v>
      </c>
      <c r="E310" s="12">
        <v>51000</v>
      </c>
    </row>
    <row r="311" spans="2:5" x14ac:dyDescent="0.2">
      <c r="B311" t="s">
        <v>892</v>
      </c>
      <c r="C311" t="s">
        <v>578</v>
      </c>
      <c r="D311" t="s">
        <v>579</v>
      </c>
      <c r="E311" s="12">
        <v>344000</v>
      </c>
    </row>
    <row r="312" spans="2:5" x14ac:dyDescent="0.2">
      <c r="B312" t="s">
        <v>893</v>
      </c>
      <c r="C312" t="s">
        <v>605</v>
      </c>
      <c r="D312" t="s">
        <v>582</v>
      </c>
      <c r="E312" s="12">
        <v>150000</v>
      </c>
    </row>
    <row r="313" spans="2:5" x14ac:dyDescent="0.2">
      <c r="B313" t="s">
        <v>894</v>
      </c>
      <c r="C313" t="s">
        <v>599</v>
      </c>
      <c r="D313" t="s">
        <v>579</v>
      </c>
      <c r="E313" s="12">
        <v>-4000</v>
      </c>
    </row>
    <row r="314" spans="2:5" x14ac:dyDescent="0.2">
      <c r="B314" t="s">
        <v>895</v>
      </c>
      <c r="C314" t="s">
        <v>578</v>
      </c>
      <c r="D314" t="s">
        <v>585</v>
      </c>
      <c r="E314" s="12">
        <v>-402000</v>
      </c>
    </row>
    <row r="315" spans="2:5" x14ac:dyDescent="0.2">
      <c r="B315" t="s">
        <v>896</v>
      </c>
      <c r="C315" t="s">
        <v>578</v>
      </c>
      <c r="D315" t="s">
        <v>585</v>
      </c>
      <c r="E315" s="12">
        <v>291000</v>
      </c>
    </row>
    <row r="316" spans="2:5" x14ac:dyDescent="0.2">
      <c r="B316" t="s">
        <v>897</v>
      </c>
      <c r="C316" t="s">
        <v>592</v>
      </c>
      <c r="D316" t="s">
        <v>579</v>
      </c>
      <c r="E316" s="12">
        <v>204000</v>
      </c>
    </row>
    <row r="317" spans="2:5" x14ac:dyDescent="0.2">
      <c r="B317" t="s">
        <v>898</v>
      </c>
      <c r="C317" t="s">
        <v>581</v>
      </c>
      <c r="D317" t="s">
        <v>582</v>
      </c>
      <c r="E317" s="12">
        <v>157000</v>
      </c>
    </row>
    <row r="318" spans="2:5" x14ac:dyDescent="0.2">
      <c r="B318" t="s">
        <v>899</v>
      </c>
      <c r="C318" t="s">
        <v>592</v>
      </c>
      <c r="D318" t="s">
        <v>582</v>
      </c>
      <c r="E318" s="12">
        <v>-77000</v>
      </c>
    </row>
    <row r="319" spans="2:5" x14ac:dyDescent="0.2">
      <c r="B319" t="s">
        <v>900</v>
      </c>
      <c r="C319" t="s">
        <v>599</v>
      </c>
      <c r="D319" t="s">
        <v>587</v>
      </c>
      <c r="E319" s="12">
        <v>-282000</v>
      </c>
    </row>
    <row r="320" spans="2:5" x14ac:dyDescent="0.2">
      <c r="B320" t="s">
        <v>901</v>
      </c>
      <c r="C320" t="s">
        <v>603</v>
      </c>
      <c r="D320" t="s">
        <v>585</v>
      </c>
      <c r="E320" s="12">
        <v>-176000</v>
      </c>
    </row>
    <row r="321" spans="2:5" x14ac:dyDescent="0.2">
      <c r="B321" t="s">
        <v>902</v>
      </c>
      <c r="C321" t="s">
        <v>595</v>
      </c>
      <c r="D321" t="s">
        <v>585</v>
      </c>
      <c r="E321" s="12">
        <v>-38000</v>
      </c>
    </row>
    <row r="322" spans="2:5" x14ac:dyDescent="0.2">
      <c r="B322" t="s">
        <v>903</v>
      </c>
      <c r="C322" t="s">
        <v>605</v>
      </c>
      <c r="D322" t="s">
        <v>579</v>
      </c>
      <c r="E322" s="12">
        <v>220000</v>
      </c>
    </row>
    <row r="323" spans="2:5" x14ac:dyDescent="0.2">
      <c r="B323" t="s">
        <v>904</v>
      </c>
      <c r="C323" t="s">
        <v>599</v>
      </c>
      <c r="D323" t="s">
        <v>587</v>
      </c>
      <c r="E323" s="12">
        <v>-481000</v>
      </c>
    </row>
    <row r="324" spans="2:5" x14ac:dyDescent="0.2">
      <c r="B324" t="s">
        <v>905</v>
      </c>
      <c r="C324" t="s">
        <v>599</v>
      </c>
      <c r="D324" t="s">
        <v>582</v>
      </c>
      <c r="E324" s="12">
        <v>-263000</v>
      </c>
    </row>
    <row r="325" spans="2:5" x14ac:dyDescent="0.2">
      <c r="B325" t="s">
        <v>906</v>
      </c>
      <c r="C325" t="s">
        <v>592</v>
      </c>
      <c r="D325" t="s">
        <v>587</v>
      </c>
      <c r="E325" s="12">
        <v>-162000</v>
      </c>
    </row>
    <row r="326" spans="2:5" x14ac:dyDescent="0.2">
      <c r="B326" t="s">
        <v>907</v>
      </c>
      <c r="C326" t="s">
        <v>603</v>
      </c>
      <c r="D326" t="s">
        <v>582</v>
      </c>
      <c r="E326" s="12">
        <v>283000</v>
      </c>
    </row>
    <row r="327" spans="2:5" x14ac:dyDescent="0.2">
      <c r="B327" t="s">
        <v>908</v>
      </c>
      <c r="C327" t="s">
        <v>589</v>
      </c>
      <c r="D327" t="s">
        <v>582</v>
      </c>
      <c r="E327" s="12">
        <v>288000</v>
      </c>
    </row>
    <row r="328" spans="2:5" x14ac:dyDescent="0.2">
      <c r="B328" t="s">
        <v>909</v>
      </c>
      <c r="C328" t="s">
        <v>599</v>
      </c>
      <c r="D328" t="s">
        <v>587</v>
      </c>
      <c r="E328" s="12">
        <v>113000</v>
      </c>
    </row>
    <row r="329" spans="2:5" x14ac:dyDescent="0.2">
      <c r="B329" t="s">
        <v>910</v>
      </c>
      <c r="C329" t="s">
        <v>595</v>
      </c>
      <c r="D329" t="s">
        <v>579</v>
      </c>
      <c r="E329" s="12">
        <v>401000</v>
      </c>
    </row>
    <row r="330" spans="2:5" x14ac:dyDescent="0.2">
      <c r="B330" t="s">
        <v>911</v>
      </c>
      <c r="C330" t="s">
        <v>592</v>
      </c>
      <c r="D330" t="s">
        <v>585</v>
      </c>
      <c r="E330" s="12">
        <v>239000</v>
      </c>
    </row>
    <row r="331" spans="2:5" x14ac:dyDescent="0.2">
      <c r="B331" t="s">
        <v>912</v>
      </c>
      <c r="C331" t="s">
        <v>581</v>
      </c>
      <c r="D331" t="s">
        <v>579</v>
      </c>
      <c r="E331" s="12">
        <v>210000</v>
      </c>
    </row>
    <row r="332" spans="2:5" x14ac:dyDescent="0.2">
      <c r="B332" t="s">
        <v>913</v>
      </c>
      <c r="C332" t="s">
        <v>603</v>
      </c>
      <c r="D332" t="s">
        <v>579</v>
      </c>
      <c r="E332" s="12">
        <v>452000</v>
      </c>
    </row>
    <row r="333" spans="2:5" x14ac:dyDescent="0.2">
      <c r="B333" t="s">
        <v>914</v>
      </c>
      <c r="C333" t="s">
        <v>605</v>
      </c>
      <c r="D333" t="s">
        <v>587</v>
      </c>
      <c r="E333" s="12">
        <v>-220000</v>
      </c>
    </row>
    <row r="334" spans="2:5" x14ac:dyDescent="0.2">
      <c r="B334" t="s">
        <v>915</v>
      </c>
      <c r="C334" t="s">
        <v>605</v>
      </c>
      <c r="D334" t="s">
        <v>579</v>
      </c>
      <c r="E334" s="12">
        <v>-486000</v>
      </c>
    </row>
    <row r="335" spans="2:5" x14ac:dyDescent="0.2">
      <c r="B335" t="s">
        <v>916</v>
      </c>
      <c r="C335" t="s">
        <v>599</v>
      </c>
      <c r="D335" t="s">
        <v>579</v>
      </c>
      <c r="E335" s="12">
        <v>322000</v>
      </c>
    </row>
    <row r="336" spans="2:5" x14ac:dyDescent="0.2">
      <c r="B336" t="s">
        <v>917</v>
      </c>
      <c r="C336" t="s">
        <v>595</v>
      </c>
      <c r="D336" t="s">
        <v>579</v>
      </c>
      <c r="E336" s="12">
        <v>-174000</v>
      </c>
    </row>
    <row r="337" spans="2:5" x14ac:dyDescent="0.2">
      <c r="B337" t="s">
        <v>918</v>
      </c>
      <c r="C337" t="s">
        <v>578</v>
      </c>
      <c r="D337" t="s">
        <v>587</v>
      </c>
      <c r="E337" s="12">
        <v>-148000</v>
      </c>
    </row>
    <row r="338" spans="2:5" x14ac:dyDescent="0.2">
      <c r="B338" t="s">
        <v>919</v>
      </c>
      <c r="C338" t="s">
        <v>578</v>
      </c>
      <c r="D338" t="s">
        <v>579</v>
      </c>
      <c r="E338" s="12">
        <v>-312000</v>
      </c>
    </row>
    <row r="339" spans="2:5" x14ac:dyDescent="0.2">
      <c r="B339" t="s">
        <v>920</v>
      </c>
      <c r="C339" t="s">
        <v>592</v>
      </c>
      <c r="D339" t="s">
        <v>579</v>
      </c>
      <c r="E339" s="12">
        <v>-62000</v>
      </c>
    </row>
    <row r="340" spans="2:5" x14ac:dyDescent="0.2">
      <c r="B340" t="s">
        <v>921</v>
      </c>
      <c r="C340" t="s">
        <v>578</v>
      </c>
      <c r="D340" t="s">
        <v>587</v>
      </c>
      <c r="E340" s="12">
        <v>335000</v>
      </c>
    </row>
    <row r="341" spans="2:5" x14ac:dyDescent="0.2">
      <c r="B341" t="s">
        <v>922</v>
      </c>
      <c r="C341" t="s">
        <v>581</v>
      </c>
      <c r="D341" t="s">
        <v>587</v>
      </c>
      <c r="E341" s="12">
        <v>-18000</v>
      </c>
    </row>
    <row r="342" spans="2:5" x14ac:dyDescent="0.2">
      <c r="B342" t="s">
        <v>923</v>
      </c>
      <c r="C342" t="s">
        <v>578</v>
      </c>
      <c r="D342" t="s">
        <v>579</v>
      </c>
      <c r="E342" s="12">
        <v>392000</v>
      </c>
    </row>
    <row r="343" spans="2:5" x14ac:dyDescent="0.2">
      <c r="B343" t="s">
        <v>924</v>
      </c>
      <c r="C343" t="s">
        <v>589</v>
      </c>
      <c r="D343" t="s">
        <v>582</v>
      </c>
      <c r="E343" s="12">
        <v>-198000</v>
      </c>
    </row>
    <row r="344" spans="2:5" x14ac:dyDescent="0.2">
      <c r="B344" t="s">
        <v>925</v>
      </c>
      <c r="C344" t="s">
        <v>581</v>
      </c>
      <c r="D344" t="s">
        <v>587</v>
      </c>
      <c r="E344" s="12">
        <v>268000</v>
      </c>
    </row>
    <row r="345" spans="2:5" x14ac:dyDescent="0.2">
      <c r="B345" t="s">
        <v>926</v>
      </c>
      <c r="C345" t="s">
        <v>592</v>
      </c>
      <c r="D345" t="s">
        <v>582</v>
      </c>
      <c r="E345" s="12">
        <v>476000</v>
      </c>
    </row>
    <row r="346" spans="2:5" x14ac:dyDescent="0.2">
      <c r="B346" t="s">
        <v>927</v>
      </c>
      <c r="C346" t="s">
        <v>599</v>
      </c>
      <c r="D346" t="s">
        <v>582</v>
      </c>
      <c r="E346" s="12">
        <v>-224000</v>
      </c>
    </row>
    <row r="347" spans="2:5" x14ac:dyDescent="0.2">
      <c r="B347" t="s">
        <v>928</v>
      </c>
      <c r="C347" t="s">
        <v>592</v>
      </c>
      <c r="D347" t="s">
        <v>579</v>
      </c>
      <c r="E347" s="12">
        <v>-72000</v>
      </c>
    </row>
    <row r="348" spans="2:5" x14ac:dyDescent="0.2">
      <c r="B348" t="s">
        <v>929</v>
      </c>
      <c r="C348" t="s">
        <v>595</v>
      </c>
      <c r="D348" t="s">
        <v>585</v>
      </c>
      <c r="E348" s="12">
        <v>239000</v>
      </c>
    </row>
    <row r="349" spans="2:5" x14ac:dyDescent="0.2">
      <c r="B349" t="s">
        <v>930</v>
      </c>
      <c r="C349" t="s">
        <v>603</v>
      </c>
      <c r="D349" t="s">
        <v>585</v>
      </c>
      <c r="E349" s="12">
        <v>99000</v>
      </c>
    </row>
    <row r="350" spans="2:5" x14ac:dyDescent="0.2">
      <c r="B350" t="s">
        <v>931</v>
      </c>
      <c r="C350" t="s">
        <v>581</v>
      </c>
      <c r="D350" t="s">
        <v>582</v>
      </c>
      <c r="E350" s="12">
        <v>-306000</v>
      </c>
    </row>
    <row r="351" spans="2:5" x14ac:dyDescent="0.2">
      <c r="B351" t="s">
        <v>932</v>
      </c>
      <c r="C351" t="s">
        <v>595</v>
      </c>
      <c r="D351" t="s">
        <v>579</v>
      </c>
      <c r="E351" s="12">
        <v>-316000</v>
      </c>
    </row>
    <row r="352" spans="2:5" x14ac:dyDescent="0.2">
      <c r="B352" t="s">
        <v>933</v>
      </c>
      <c r="C352" t="s">
        <v>595</v>
      </c>
      <c r="D352" t="s">
        <v>582</v>
      </c>
      <c r="E352" s="12">
        <v>35000</v>
      </c>
    </row>
    <row r="353" spans="2:5" x14ac:dyDescent="0.2">
      <c r="B353" t="s">
        <v>934</v>
      </c>
      <c r="C353" t="s">
        <v>597</v>
      </c>
      <c r="D353" t="s">
        <v>587</v>
      </c>
      <c r="E353" s="12">
        <v>-181000</v>
      </c>
    </row>
    <row r="354" spans="2:5" x14ac:dyDescent="0.2">
      <c r="B354" t="s">
        <v>935</v>
      </c>
      <c r="C354" t="s">
        <v>599</v>
      </c>
      <c r="D354" t="s">
        <v>587</v>
      </c>
      <c r="E354" s="12">
        <v>217000</v>
      </c>
    </row>
    <row r="355" spans="2:5" x14ac:dyDescent="0.2">
      <c r="B355" t="s">
        <v>936</v>
      </c>
      <c r="C355" t="s">
        <v>599</v>
      </c>
      <c r="D355" t="s">
        <v>582</v>
      </c>
      <c r="E355" s="12">
        <v>-371000</v>
      </c>
    </row>
    <row r="356" spans="2:5" x14ac:dyDescent="0.2">
      <c r="B356" t="s">
        <v>937</v>
      </c>
      <c r="C356" t="s">
        <v>603</v>
      </c>
      <c r="D356" t="s">
        <v>579</v>
      </c>
      <c r="E356" s="12">
        <v>368000</v>
      </c>
    </row>
    <row r="357" spans="2:5" x14ac:dyDescent="0.2">
      <c r="B357" t="s">
        <v>938</v>
      </c>
      <c r="C357" t="s">
        <v>597</v>
      </c>
      <c r="D357" t="s">
        <v>582</v>
      </c>
      <c r="E357" s="12">
        <v>339000</v>
      </c>
    </row>
    <row r="358" spans="2:5" x14ac:dyDescent="0.2">
      <c r="B358" t="s">
        <v>939</v>
      </c>
      <c r="C358" t="s">
        <v>605</v>
      </c>
      <c r="D358" t="s">
        <v>579</v>
      </c>
      <c r="E358" s="12">
        <v>-261000</v>
      </c>
    </row>
    <row r="359" spans="2:5" x14ac:dyDescent="0.2">
      <c r="B359" t="s">
        <v>940</v>
      </c>
      <c r="C359" t="s">
        <v>603</v>
      </c>
      <c r="D359" t="s">
        <v>585</v>
      </c>
      <c r="E359" s="12">
        <v>-155000</v>
      </c>
    </row>
    <row r="360" spans="2:5" x14ac:dyDescent="0.2">
      <c r="B360" t="s">
        <v>941</v>
      </c>
      <c r="C360" t="s">
        <v>595</v>
      </c>
      <c r="D360" t="s">
        <v>579</v>
      </c>
      <c r="E360" s="12">
        <v>299000</v>
      </c>
    </row>
    <row r="361" spans="2:5" x14ac:dyDescent="0.2">
      <c r="B361" t="s">
        <v>942</v>
      </c>
      <c r="C361" t="s">
        <v>605</v>
      </c>
      <c r="D361" t="s">
        <v>587</v>
      </c>
      <c r="E361" s="12">
        <v>477000</v>
      </c>
    </row>
    <row r="362" spans="2:5" x14ac:dyDescent="0.2">
      <c r="B362" t="s">
        <v>943</v>
      </c>
      <c r="C362" t="s">
        <v>595</v>
      </c>
      <c r="D362" t="s">
        <v>582</v>
      </c>
      <c r="E362" s="12">
        <v>384000</v>
      </c>
    </row>
    <row r="363" spans="2:5" x14ac:dyDescent="0.2">
      <c r="B363" t="s">
        <v>944</v>
      </c>
      <c r="C363" t="s">
        <v>597</v>
      </c>
      <c r="D363" t="s">
        <v>579</v>
      </c>
      <c r="E363" s="12">
        <v>-238000</v>
      </c>
    </row>
    <row r="364" spans="2:5" x14ac:dyDescent="0.2">
      <c r="B364" t="s">
        <v>945</v>
      </c>
      <c r="C364" t="s">
        <v>589</v>
      </c>
      <c r="D364" t="s">
        <v>585</v>
      </c>
      <c r="E364" s="12">
        <v>210000</v>
      </c>
    </row>
    <row r="365" spans="2:5" x14ac:dyDescent="0.2">
      <c r="B365" t="s">
        <v>946</v>
      </c>
      <c r="C365" t="s">
        <v>578</v>
      </c>
      <c r="D365" t="s">
        <v>579</v>
      </c>
      <c r="E365" s="12">
        <v>-22000</v>
      </c>
    </row>
    <row r="366" spans="2:5" x14ac:dyDescent="0.2">
      <c r="B366" t="s">
        <v>947</v>
      </c>
      <c r="C366" t="s">
        <v>603</v>
      </c>
      <c r="D366" t="s">
        <v>587</v>
      </c>
      <c r="E366" s="12">
        <v>68000</v>
      </c>
    </row>
    <row r="367" spans="2:5" x14ac:dyDescent="0.2">
      <c r="B367" t="s">
        <v>948</v>
      </c>
      <c r="C367" t="s">
        <v>589</v>
      </c>
      <c r="D367" t="s">
        <v>582</v>
      </c>
      <c r="E367" s="12">
        <v>22000</v>
      </c>
    </row>
    <row r="368" spans="2:5" x14ac:dyDescent="0.2">
      <c r="B368" t="s">
        <v>949</v>
      </c>
      <c r="C368" t="s">
        <v>581</v>
      </c>
      <c r="D368" t="s">
        <v>579</v>
      </c>
      <c r="E368" s="12">
        <v>191000</v>
      </c>
    </row>
    <row r="369" spans="2:5" x14ac:dyDescent="0.2">
      <c r="B369" t="s">
        <v>950</v>
      </c>
      <c r="C369" t="s">
        <v>581</v>
      </c>
      <c r="D369" t="s">
        <v>585</v>
      </c>
      <c r="E369" s="12">
        <v>-118000</v>
      </c>
    </row>
    <row r="370" spans="2:5" x14ac:dyDescent="0.2">
      <c r="B370" t="s">
        <v>951</v>
      </c>
      <c r="C370" t="s">
        <v>605</v>
      </c>
      <c r="D370" t="s">
        <v>587</v>
      </c>
      <c r="E370" s="12">
        <v>204000</v>
      </c>
    </row>
    <row r="371" spans="2:5" x14ac:dyDescent="0.2">
      <c r="B371" t="s">
        <v>952</v>
      </c>
      <c r="C371" t="s">
        <v>603</v>
      </c>
      <c r="D371" t="s">
        <v>587</v>
      </c>
      <c r="E371" s="12">
        <v>106000</v>
      </c>
    </row>
    <row r="372" spans="2:5" x14ac:dyDescent="0.2">
      <c r="B372" t="s">
        <v>953</v>
      </c>
      <c r="C372" t="s">
        <v>592</v>
      </c>
      <c r="D372" t="s">
        <v>582</v>
      </c>
      <c r="E372" s="12">
        <v>217000</v>
      </c>
    </row>
    <row r="373" spans="2:5" x14ac:dyDescent="0.2">
      <c r="B373" t="s">
        <v>954</v>
      </c>
      <c r="C373" t="s">
        <v>599</v>
      </c>
      <c r="D373" t="s">
        <v>587</v>
      </c>
      <c r="E373" s="12">
        <v>-101000</v>
      </c>
    </row>
    <row r="374" spans="2:5" x14ac:dyDescent="0.2">
      <c r="B374" t="s">
        <v>955</v>
      </c>
      <c r="C374" t="s">
        <v>581</v>
      </c>
      <c r="D374" t="s">
        <v>585</v>
      </c>
      <c r="E374" s="12">
        <v>171000</v>
      </c>
    </row>
    <row r="375" spans="2:5" x14ac:dyDescent="0.2">
      <c r="B375" t="s">
        <v>956</v>
      </c>
      <c r="C375" t="s">
        <v>597</v>
      </c>
      <c r="D375" t="s">
        <v>585</v>
      </c>
      <c r="E375" s="12">
        <v>106000</v>
      </c>
    </row>
    <row r="376" spans="2:5" x14ac:dyDescent="0.2">
      <c r="B376" t="s">
        <v>957</v>
      </c>
      <c r="C376" t="s">
        <v>605</v>
      </c>
      <c r="D376" t="s">
        <v>582</v>
      </c>
      <c r="E376" s="12">
        <v>324000</v>
      </c>
    </row>
    <row r="377" spans="2:5" x14ac:dyDescent="0.2">
      <c r="B377" t="s">
        <v>958</v>
      </c>
      <c r="C377" t="s">
        <v>595</v>
      </c>
      <c r="D377" t="s">
        <v>582</v>
      </c>
      <c r="E377" s="12">
        <v>-144000</v>
      </c>
    </row>
    <row r="378" spans="2:5" x14ac:dyDescent="0.2">
      <c r="B378" t="s">
        <v>959</v>
      </c>
      <c r="C378" t="s">
        <v>589</v>
      </c>
      <c r="D378" t="s">
        <v>585</v>
      </c>
      <c r="E378" s="12">
        <v>245000</v>
      </c>
    </row>
    <row r="379" spans="2:5" x14ac:dyDescent="0.2">
      <c r="B379" t="s">
        <v>960</v>
      </c>
      <c r="C379" t="s">
        <v>605</v>
      </c>
      <c r="D379" t="s">
        <v>579</v>
      </c>
      <c r="E379" s="12">
        <v>-97000</v>
      </c>
    </row>
    <row r="380" spans="2:5" x14ac:dyDescent="0.2">
      <c r="B380" t="s">
        <v>961</v>
      </c>
      <c r="C380" t="s">
        <v>599</v>
      </c>
      <c r="D380" t="s">
        <v>585</v>
      </c>
      <c r="E380" s="12">
        <v>439000</v>
      </c>
    </row>
    <row r="381" spans="2:5" x14ac:dyDescent="0.2">
      <c r="B381" t="s">
        <v>962</v>
      </c>
      <c r="C381" t="s">
        <v>595</v>
      </c>
      <c r="D381" t="s">
        <v>587</v>
      </c>
      <c r="E381" s="12">
        <v>176000</v>
      </c>
    </row>
    <row r="382" spans="2:5" x14ac:dyDescent="0.2">
      <c r="B382" t="s">
        <v>963</v>
      </c>
      <c r="C382" t="s">
        <v>605</v>
      </c>
      <c r="D382" t="s">
        <v>587</v>
      </c>
      <c r="E382" s="12">
        <v>-193000</v>
      </c>
    </row>
    <row r="383" spans="2:5" x14ac:dyDescent="0.2">
      <c r="B383" t="s">
        <v>964</v>
      </c>
      <c r="C383" t="s">
        <v>578</v>
      </c>
      <c r="D383" t="s">
        <v>587</v>
      </c>
      <c r="E383" s="12">
        <v>-270000</v>
      </c>
    </row>
    <row r="384" spans="2:5" x14ac:dyDescent="0.2">
      <c r="B384" t="s">
        <v>965</v>
      </c>
      <c r="C384" t="s">
        <v>589</v>
      </c>
      <c r="D384" t="s">
        <v>582</v>
      </c>
      <c r="E384" s="12">
        <v>277000</v>
      </c>
    </row>
    <row r="385" spans="2:5" x14ac:dyDescent="0.2">
      <c r="B385" t="s">
        <v>966</v>
      </c>
      <c r="C385" t="s">
        <v>578</v>
      </c>
      <c r="D385" t="s">
        <v>582</v>
      </c>
      <c r="E385" s="12">
        <v>-324000</v>
      </c>
    </row>
    <row r="386" spans="2:5" x14ac:dyDescent="0.2">
      <c r="B386" t="s">
        <v>967</v>
      </c>
      <c r="C386" t="s">
        <v>603</v>
      </c>
      <c r="D386" t="s">
        <v>587</v>
      </c>
      <c r="E386" s="12">
        <v>81000</v>
      </c>
    </row>
    <row r="387" spans="2:5" x14ac:dyDescent="0.2">
      <c r="B387" t="s">
        <v>968</v>
      </c>
      <c r="C387" t="s">
        <v>592</v>
      </c>
      <c r="D387" t="s">
        <v>582</v>
      </c>
      <c r="E387" s="12">
        <v>219000</v>
      </c>
    </row>
    <row r="388" spans="2:5" x14ac:dyDescent="0.2">
      <c r="B388" t="s">
        <v>969</v>
      </c>
      <c r="C388" t="s">
        <v>597</v>
      </c>
      <c r="D388" t="s">
        <v>579</v>
      </c>
      <c r="E388" s="12">
        <v>215000</v>
      </c>
    </row>
    <row r="389" spans="2:5" x14ac:dyDescent="0.2">
      <c r="B389" t="s">
        <v>970</v>
      </c>
      <c r="C389" t="s">
        <v>578</v>
      </c>
      <c r="D389" t="s">
        <v>579</v>
      </c>
      <c r="E389" s="12">
        <v>54000</v>
      </c>
    </row>
    <row r="390" spans="2:5" x14ac:dyDescent="0.2">
      <c r="B390" t="s">
        <v>971</v>
      </c>
      <c r="C390" t="s">
        <v>589</v>
      </c>
      <c r="D390" t="s">
        <v>587</v>
      </c>
      <c r="E390" s="12">
        <v>317000</v>
      </c>
    </row>
    <row r="391" spans="2:5" x14ac:dyDescent="0.2">
      <c r="B391" t="s">
        <v>47</v>
      </c>
      <c r="C391" t="s">
        <v>581</v>
      </c>
      <c r="D391" t="s">
        <v>587</v>
      </c>
      <c r="E391" s="12">
        <v>357000</v>
      </c>
    </row>
    <row r="392" spans="2:5" x14ac:dyDescent="0.2">
      <c r="B392" t="s">
        <v>972</v>
      </c>
      <c r="C392" t="s">
        <v>581</v>
      </c>
      <c r="D392" t="s">
        <v>585</v>
      </c>
      <c r="E392" s="12">
        <v>-347000</v>
      </c>
    </row>
    <row r="393" spans="2:5" x14ac:dyDescent="0.2">
      <c r="B393" t="s">
        <v>973</v>
      </c>
      <c r="C393" t="s">
        <v>597</v>
      </c>
      <c r="D393" t="s">
        <v>579</v>
      </c>
      <c r="E393" s="12">
        <v>182000</v>
      </c>
    </row>
    <row r="394" spans="2:5" x14ac:dyDescent="0.2">
      <c r="B394" t="s">
        <v>974</v>
      </c>
      <c r="C394" t="s">
        <v>578</v>
      </c>
      <c r="D394" t="s">
        <v>582</v>
      </c>
      <c r="E394" s="12">
        <v>-41000</v>
      </c>
    </row>
    <row r="395" spans="2:5" x14ac:dyDescent="0.2">
      <c r="B395" t="s">
        <v>975</v>
      </c>
      <c r="C395" t="s">
        <v>597</v>
      </c>
      <c r="D395" t="s">
        <v>579</v>
      </c>
      <c r="E395" s="12">
        <v>8000</v>
      </c>
    </row>
    <row r="396" spans="2:5" x14ac:dyDescent="0.2">
      <c r="B396" t="s">
        <v>976</v>
      </c>
      <c r="C396" t="s">
        <v>599</v>
      </c>
      <c r="D396" t="s">
        <v>582</v>
      </c>
      <c r="E396" s="12">
        <v>-87000</v>
      </c>
    </row>
    <row r="397" spans="2:5" x14ac:dyDescent="0.2">
      <c r="B397" t="s">
        <v>977</v>
      </c>
      <c r="C397" t="s">
        <v>578</v>
      </c>
      <c r="D397" t="s">
        <v>585</v>
      </c>
      <c r="E397" s="12">
        <v>430000</v>
      </c>
    </row>
    <row r="398" spans="2:5" x14ac:dyDescent="0.2">
      <c r="B398" t="s">
        <v>978</v>
      </c>
      <c r="C398" t="s">
        <v>595</v>
      </c>
      <c r="D398" t="s">
        <v>579</v>
      </c>
      <c r="E398" s="12">
        <v>-121000</v>
      </c>
    </row>
    <row r="399" spans="2:5" x14ac:dyDescent="0.2">
      <c r="B399" t="s">
        <v>979</v>
      </c>
      <c r="C399" t="s">
        <v>592</v>
      </c>
      <c r="D399" t="s">
        <v>587</v>
      </c>
      <c r="E399" s="12">
        <v>-275000</v>
      </c>
    </row>
    <row r="400" spans="2:5" x14ac:dyDescent="0.2">
      <c r="B400" t="s">
        <v>980</v>
      </c>
      <c r="C400" t="s">
        <v>589</v>
      </c>
      <c r="D400" t="s">
        <v>585</v>
      </c>
      <c r="E400" s="12">
        <v>432000</v>
      </c>
    </row>
    <row r="401" spans="2:5" x14ac:dyDescent="0.2">
      <c r="B401" t="s">
        <v>981</v>
      </c>
      <c r="C401" t="s">
        <v>599</v>
      </c>
      <c r="D401" t="s">
        <v>579</v>
      </c>
      <c r="E401" s="12">
        <v>68000</v>
      </c>
    </row>
    <row r="402" spans="2:5" x14ac:dyDescent="0.2">
      <c r="B402" t="s">
        <v>982</v>
      </c>
      <c r="C402" t="s">
        <v>603</v>
      </c>
      <c r="D402" t="s">
        <v>582</v>
      </c>
      <c r="E402" s="12">
        <v>126000</v>
      </c>
    </row>
    <row r="403" spans="2:5" x14ac:dyDescent="0.2">
      <c r="B403" t="s">
        <v>983</v>
      </c>
      <c r="C403" t="s">
        <v>595</v>
      </c>
      <c r="D403" t="s">
        <v>579</v>
      </c>
      <c r="E403" s="12">
        <v>-290000</v>
      </c>
    </row>
    <row r="404" spans="2:5" x14ac:dyDescent="0.2">
      <c r="B404" t="s">
        <v>984</v>
      </c>
      <c r="C404" t="s">
        <v>595</v>
      </c>
      <c r="D404" t="s">
        <v>582</v>
      </c>
      <c r="E404" s="12">
        <v>-256000</v>
      </c>
    </row>
    <row r="405" spans="2:5" x14ac:dyDescent="0.2">
      <c r="B405" t="s">
        <v>985</v>
      </c>
      <c r="C405" t="s">
        <v>603</v>
      </c>
      <c r="D405" t="s">
        <v>585</v>
      </c>
      <c r="E405" s="12">
        <v>-439000</v>
      </c>
    </row>
    <row r="406" spans="2:5" x14ac:dyDescent="0.2">
      <c r="B406" t="s">
        <v>986</v>
      </c>
      <c r="C406" t="s">
        <v>603</v>
      </c>
      <c r="D406" t="s">
        <v>585</v>
      </c>
      <c r="E406" s="12">
        <v>-347000</v>
      </c>
    </row>
  </sheetData>
  <autoFilter ref="B6:E406" xr:uid="{77EBFE46-B242-431B-8568-2B422E1FA9B3}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túlórák 1</vt:lpstr>
      <vt:lpstr>túlórák 2</vt:lpstr>
      <vt:lpstr>túlórák 3</vt:lpstr>
      <vt:lpstr>bevételek 1</vt:lpstr>
      <vt:lpstr>bevételek 2</vt:lpstr>
      <vt:lpstr>jutalékok</vt:lpstr>
      <vt:lpstr>fizetés</vt:lpstr>
      <vt:lpstr>pályázatok</vt:lpstr>
      <vt:lpstr>egyenlegek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2021-01-26T07:17:21Z</dcterms:created>
  <dcterms:modified xsi:type="dcterms:W3CDTF">2021-01-26T07:17:32Z</dcterms:modified>
</cp:coreProperties>
</file>